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P:\WORK\CvSU\2017-2018 Second Semester\DCIT 65 - IT 3D\"/>
    </mc:Choice>
  </mc:AlternateContent>
  <xr:revisionPtr revIDLastSave="0" documentId="13_ncr:1_{A3E5DF38-2645-4F79-A00B-5709F9B24C9C}" xr6:coauthVersionLast="31" xr6:coauthVersionMax="31" xr10:uidLastSave="{00000000-0000-0000-0000-000000000000}"/>
  <bookViews>
    <workbookView xWindow="0" yWindow="0" windowWidth="20490" windowHeight="7755" activeTab="1"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4">BACKPAGE!$A$1:$H$31</definedName>
    <definedName name="_xlnm.Print_Area" localSheetId="2">'DEPT CHAIR'!$A$6:$P$46</definedName>
    <definedName name="_xlnm.Print_Area" localSheetId="3">'SEMESTRAL GRADE'!$A$1:$F$74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C10" i="9"/>
  <c r="C9" i="9"/>
  <c r="G8" i="9"/>
  <c r="A8" i="9"/>
  <c r="C10" i="8" l="1"/>
  <c r="C9" i="8"/>
  <c r="G8" i="8"/>
  <c r="A8" i="8"/>
  <c r="H8" i="1" l="1"/>
  <c r="C29" i="7"/>
  <c r="F20" i="7"/>
  <c r="C20" i="7"/>
  <c r="F21" i="7"/>
  <c r="B72" i="4"/>
  <c r="C14" i="4"/>
  <c r="C13" i="4"/>
  <c r="C15" i="4"/>
  <c r="C51" i="4"/>
  <c r="C52" i="4"/>
  <c r="C53" i="4"/>
  <c r="C54" i="4"/>
  <c r="C55" i="4"/>
  <c r="C56" i="4"/>
  <c r="C57" i="4"/>
  <c r="C58" i="4"/>
  <c r="C59" i="4"/>
  <c r="C60" i="4"/>
  <c r="C61" i="4"/>
  <c r="C62" i="4"/>
  <c r="C63" i="4"/>
  <c r="C64" i="4"/>
  <c r="C65" i="4"/>
  <c r="C66" i="4"/>
  <c r="C45" i="4"/>
  <c r="C46" i="4"/>
  <c r="C47" i="4"/>
  <c r="C48" i="4"/>
  <c r="C49" i="4"/>
  <c r="C50" i="4"/>
  <c r="K78" i="3"/>
  <c r="B78"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4" i="2"/>
  <c r="BB14" i="2" s="1"/>
  <c r="AW15" i="2"/>
  <c r="AW16" i="2"/>
  <c r="BB16" i="2" s="1"/>
  <c r="AW17" i="2"/>
  <c r="AW18" i="2"/>
  <c r="BB18" i="2" s="1"/>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CQ47" i="2" l="1"/>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AN13" i="2" s="1"/>
  <c r="K14" i="2"/>
  <c r="K15" i="2"/>
  <c r="AN15" i="2" s="1"/>
  <c r="K16" i="2"/>
  <c r="AN16" i="2" s="1"/>
  <c r="K17" i="2"/>
  <c r="AN17" i="2" s="1"/>
  <c r="K18" i="2"/>
  <c r="K19" i="2"/>
  <c r="AN19" i="2" s="1"/>
  <c r="K20" i="2"/>
  <c r="AN20" i="2" s="1"/>
  <c r="K21" i="2"/>
  <c r="AN21" i="2" s="1"/>
  <c r="K22" i="2"/>
  <c r="K23" i="2"/>
  <c r="AN23" i="2" s="1"/>
  <c r="K24" i="2"/>
  <c r="AN24" i="2" s="1"/>
  <c r="K25" i="2"/>
  <c r="AN25" i="2" s="1"/>
  <c r="K26" i="2"/>
  <c r="K27" i="2"/>
  <c r="AN27" i="2" s="1"/>
  <c r="K28" i="2"/>
  <c r="AN28" i="2" s="1"/>
  <c r="K29" i="2"/>
  <c r="AN29" i="2" s="1"/>
  <c r="K30" i="2"/>
  <c r="K31" i="2"/>
  <c r="AN31" i="2" s="1"/>
  <c r="K32" i="2"/>
  <c r="AN32" i="2" s="1"/>
  <c r="K33" i="2"/>
  <c r="AN33" i="2" s="1"/>
  <c r="K34" i="2"/>
  <c r="K35" i="2"/>
  <c r="AN35" i="2" s="1"/>
  <c r="K36" i="2"/>
  <c r="AN36" i="2" s="1"/>
  <c r="K37" i="2"/>
  <c r="AN37" i="2" s="1"/>
  <c r="K38" i="2"/>
  <c r="K39" i="2"/>
  <c r="AN39" i="2" s="1"/>
  <c r="K40" i="2"/>
  <c r="AN40" i="2" s="1"/>
  <c r="K41" i="2"/>
  <c r="AN41" i="2" s="1"/>
  <c r="K42" i="2"/>
  <c r="K43" i="2"/>
  <c r="AN43" i="2" s="1"/>
  <c r="K44" i="2"/>
  <c r="AN44" i="2" s="1"/>
  <c r="K45" i="2"/>
  <c r="AN45" i="2" s="1"/>
  <c r="K46" i="2"/>
  <c r="K47" i="2"/>
  <c r="AN47" i="2" s="1"/>
  <c r="K48" i="2"/>
  <c r="AN48" i="2" s="1"/>
  <c r="K49" i="2"/>
  <c r="AN49" i="2" s="1"/>
  <c r="K50" i="2"/>
  <c r="K51" i="2"/>
  <c r="AN51" i="2" s="1"/>
  <c r="K52" i="2"/>
  <c r="AN52" i="2" s="1"/>
  <c r="K53" i="2"/>
  <c r="AN53" i="2" s="1"/>
  <c r="K54" i="2"/>
  <c r="K55" i="2"/>
  <c r="AN55" i="2" s="1"/>
  <c r="K56" i="2"/>
  <c r="AN56" i="2" s="1"/>
  <c r="K57" i="2"/>
  <c r="AN57" i="2" s="1"/>
  <c r="K58" i="2"/>
  <c r="K59" i="2"/>
  <c r="AN59" i="2" s="1"/>
  <c r="K60" i="2"/>
  <c r="AN60" i="2" s="1"/>
  <c r="K61" i="2"/>
  <c r="AN61" i="2" s="1"/>
  <c r="K62" i="2"/>
  <c r="K63" i="2"/>
  <c r="AN63" i="2" s="1"/>
  <c r="K64" i="2"/>
  <c r="AN64" i="2" s="1"/>
  <c r="K65" i="2"/>
  <c r="AN65" i="2" s="1"/>
  <c r="K66" i="2"/>
  <c r="K67" i="2"/>
  <c r="AN67" i="2" s="1"/>
  <c r="K68" i="2"/>
  <c r="AN68" i="2" s="1"/>
  <c r="K69" i="2"/>
  <c r="AN69" i="2" s="1"/>
  <c r="K70" i="2"/>
  <c r="K10" i="2"/>
  <c r="AN70" i="2" l="1"/>
  <c r="AN66" i="2"/>
  <c r="AN62" i="2"/>
  <c r="AN58" i="2"/>
  <c r="AN54" i="2"/>
  <c r="AN50" i="2"/>
  <c r="AN46" i="2"/>
  <c r="AN42" i="2"/>
  <c r="AN38" i="2"/>
  <c r="AN34" i="2"/>
  <c r="AN30" i="2"/>
  <c r="AN26" i="2"/>
  <c r="AN22" i="2"/>
  <c r="AN18" i="2"/>
  <c r="AN14"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BC13" i="2" s="1"/>
  <c r="E14" i="2"/>
  <c r="F14" i="2" s="1"/>
  <c r="E15" i="2"/>
  <c r="F15" i="2" s="1"/>
  <c r="E16" i="2"/>
  <c r="F16" i="2" s="1"/>
  <c r="E17" i="2"/>
  <c r="F17" i="2" s="1"/>
  <c r="BC17" i="2" s="1"/>
  <c r="BD17" i="2" s="1"/>
  <c r="CS17" i="2" s="1"/>
  <c r="CT17" i="2" s="1"/>
  <c r="E18" i="2"/>
  <c r="F18" i="2" s="1"/>
  <c r="E19" i="2"/>
  <c r="F19" i="2" s="1"/>
  <c r="E20" i="2"/>
  <c r="F20" i="2" s="1"/>
  <c r="BC20" i="2" s="1"/>
  <c r="BD20" i="2" s="1"/>
  <c r="E21" i="2"/>
  <c r="F21" i="2" s="1"/>
  <c r="BC21" i="2" s="1"/>
  <c r="BD21" i="2" s="1"/>
  <c r="E22" i="2"/>
  <c r="F22" i="2" s="1"/>
  <c r="E23" i="2"/>
  <c r="F23" i="2" s="1"/>
  <c r="BC23" i="2" s="1"/>
  <c r="BD23" i="2" s="1"/>
  <c r="E24" i="2"/>
  <c r="F24" i="2" s="1"/>
  <c r="BC24" i="2" s="1"/>
  <c r="BD24" i="2" s="1"/>
  <c r="E25" i="2"/>
  <c r="F25" i="2" s="1"/>
  <c r="E26" i="2"/>
  <c r="F26" i="2" s="1"/>
  <c r="BC26" i="2" s="1"/>
  <c r="BD26" i="2" s="1"/>
  <c r="E27" i="2"/>
  <c r="F27" i="2" s="1"/>
  <c r="BC27" i="2" s="1"/>
  <c r="BD27" i="2" s="1"/>
  <c r="E28" i="2"/>
  <c r="F28" i="2" s="1"/>
  <c r="BC28" i="2" s="1"/>
  <c r="BD28" i="2" s="1"/>
  <c r="E29" i="2"/>
  <c r="F29" i="2" s="1"/>
  <c r="BC29" i="2" s="1"/>
  <c r="BD29" i="2" s="1"/>
  <c r="E30" i="2"/>
  <c r="F30" i="2" s="1"/>
  <c r="BC30" i="2" s="1"/>
  <c r="BD30" i="2" s="1"/>
  <c r="E31" i="2"/>
  <c r="F31" i="2" s="1"/>
  <c r="BC31" i="2" s="1"/>
  <c r="BD31" i="2" s="1"/>
  <c r="E32" i="2"/>
  <c r="F32" i="2" s="1"/>
  <c r="BC32" i="2" s="1"/>
  <c r="BD32" i="2" s="1"/>
  <c r="E33" i="2"/>
  <c r="F33" i="2" s="1"/>
  <c r="BC33" i="2" s="1"/>
  <c r="BD33" i="2" s="1"/>
  <c r="CS33" i="2" s="1"/>
  <c r="CT33" i="2" s="1"/>
  <c r="E34" i="2"/>
  <c r="F34" i="2" s="1"/>
  <c r="E35" i="2"/>
  <c r="F35" i="2" s="1"/>
  <c r="E36" i="2"/>
  <c r="F36" i="2" s="1"/>
  <c r="E37" i="2"/>
  <c r="F37" i="2" s="1"/>
  <c r="BC37" i="2" s="1"/>
  <c r="E38" i="2"/>
  <c r="F38" i="2" s="1"/>
  <c r="E39" i="2"/>
  <c r="F39" i="2" s="1"/>
  <c r="E40" i="2"/>
  <c r="F40" i="2" s="1"/>
  <c r="E41" i="2"/>
  <c r="F41" i="2" s="1"/>
  <c r="BC41" i="2" s="1"/>
  <c r="BD41" i="2" s="1"/>
  <c r="CS41" i="2" s="1"/>
  <c r="CT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BC53" i="2" s="1"/>
  <c r="E54" i="2"/>
  <c r="F54" i="2" s="1"/>
  <c r="E55" i="2"/>
  <c r="F55" i="2" s="1"/>
  <c r="E56" i="2"/>
  <c r="F56" i="2" s="1"/>
  <c r="E57" i="2"/>
  <c r="F57" i="2" s="1"/>
  <c r="BC57" i="2" s="1"/>
  <c r="BD57" i="2" s="1"/>
  <c r="CS57" i="2" s="1"/>
  <c r="CT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BC69" i="2" s="1"/>
  <c r="E70" i="2"/>
  <c r="F70" i="2" s="1"/>
  <c r="E11" i="2"/>
  <c r="F11" i="2" s="1"/>
  <c r="E10" i="2"/>
  <c r="F10" i="2" s="1"/>
  <c r="BC22" i="2" l="1"/>
  <c r="BD22" i="2" s="1"/>
  <c r="CS22" i="2" s="1"/>
  <c r="CT22" i="2" s="1"/>
  <c r="CU22" i="2" s="1"/>
  <c r="BC25" i="2"/>
  <c r="BD25" i="2" s="1"/>
  <c r="CS25" i="2" s="1"/>
  <c r="BC10" i="2"/>
  <c r="BD10" i="2" s="1"/>
  <c r="CS10" i="2" s="1"/>
  <c r="CT10"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BC58" i="2"/>
  <c r="BD58" i="2" s="1"/>
  <c r="CS58" i="2" s="1"/>
  <c r="CT58" i="2" s="1"/>
  <c r="CU58" i="2" s="1"/>
  <c r="BC56" i="2"/>
  <c r="BD56" i="2" s="1"/>
  <c r="CS56" i="2" s="1"/>
  <c r="CT56" i="2" s="1"/>
  <c r="CU56" i="2" s="1"/>
  <c r="BC54" i="2"/>
  <c r="BD54" i="2" s="1"/>
  <c r="CS54" i="2" s="1"/>
  <c r="CT54" i="2" s="1"/>
  <c r="BC52" i="2"/>
  <c r="BD52" i="2" s="1"/>
  <c r="CS52" i="2" s="1"/>
  <c r="CT52" i="2" s="1"/>
  <c r="O55" i="3" s="1"/>
  <c r="D64" i="4" s="1"/>
  <c r="E64" i="4" s="1"/>
  <c r="BC50" i="2"/>
  <c r="BD50" i="2" s="1"/>
  <c r="CS50" i="2" s="1"/>
  <c r="CT50" i="2" s="1"/>
  <c r="CU50" i="2" s="1"/>
  <c r="BC48" i="2"/>
  <c r="BD48" i="2" s="1"/>
  <c r="CS48" i="2" s="1"/>
  <c r="CT48" i="2" s="1"/>
  <c r="CU48" i="2" s="1"/>
  <c r="BC46" i="2"/>
  <c r="BD46" i="2" s="1"/>
  <c r="CS46" i="2" s="1"/>
  <c r="CT46" i="2" s="1"/>
  <c r="BC44" i="2"/>
  <c r="BD44" i="2" s="1"/>
  <c r="CS44" i="2" s="1"/>
  <c r="CT44" i="2" s="1"/>
  <c r="O47" i="3" s="1"/>
  <c r="D56" i="4" s="1"/>
  <c r="E56" i="4" s="1"/>
  <c r="BC42" i="2"/>
  <c r="BD42" i="2" s="1"/>
  <c r="CS42" i="2" s="1"/>
  <c r="CT42" i="2" s="1"/>
  <c r="CU42" i="2" s="1"/>
  <c r="BC40" i="2"/>
  <c r="BD40" i="2" s="1"/>
  <c r="CS40" i="2" s="1"/>
  <c r="CT40" i="2" s="1"/>
  <c r="CU40" i="2" s="1"/>
  <c r="BC38" i="2"/>
  <c r="BD38" i="2" s="1"/>
  <c r="CS38" i="2" s="1"/>
  <c r="CT38" i="2" s="1"/>
  <c r="BC36" i="2"/>
  <c r="BD36" i="2" s="1"/>
  <c r="CS36" i="2" s="1"/>
  <c r="CT36" i="2" s="1"/>
  <c r="O39" i="3" s="1"/>
  <c r="D48" i="4" s="1"/>
  <c r="E48" i="4" s="1"/>
  <c r="BC34" i="2"/>
  <c r="BD34" i="2" s="1"/>
  <c r="CS34" i="2" s="1"/>
  <c r="CT34" i="2" s="1"/>
  <c r="CU34" i="2" s="1"/>
  <c r="CS32" i="2"/>
  <c r="CT32" i="2" s="1"/>
  <c r="CU32" i="2" s="1"/>
  <c r="CS30" i="2"/>
  <c r="CT30" i="2" s="1"/>
  <c r="CU30" i="2" s="1"/>
  <c r="CS28" i="2"/>
  <c r="CT28" i="2" s="1"/>
  <c r="CU28" i="2" s="1"/>
  <c r="CS26" i="2"/>
  <c r="CT26" i="2" s="1"/>
  <c r="CS24" i="2"/>
  <c r="CT24" i="2" s="1"/>
  <c r="O27" i="3" s="1"/>
  <c r="D36" i="4" s="1"/>
  <c r="E36" i="4" s="1"/>
  <c r="CS20" i="2"/>
  <c r="CT20" i="2" s="1"/>
  <c r="O23" i="3" s="1"/>
  <c r="D32" i="4" s="1"/>
  <c r="E32" i="4" s="1"/>
  <c r="BC18" i="2"/>
  <c r="BD18" i="2" s="1"/>
  <c r="CS18" i="2" s="1"/>
  <c r="CT18" i="2" s="1"/>
  <c r="BC16" i="2"/>
  <c r="BD16" i="2" s="1"/>
  <c r="CS16" i="2" s="1"/>
  <c r="CT16" i="2" s="1"/>
  <c r="O19" i="3" s="1"/>
  <c r="D28" i="4" s="1"/>
  <c r="E28" i="4" s="1"/>
  <c r="BC14" i="2"/>
  <c r="BD14" i="2" s="1"/>
  <c r="CS14" i="2" s="1"/>
  <c r="CT14" i="2" s="1"/>
  <c r="CU14" i="2" s="1"/>
  <c r="BC12" i="2"/>
  <c r="BD12" i="2" s="1"/>
  <c r="CS12" i="2" s="1"/>
  <c r="CT12" i="2" s="1"/>
  <c r="O15" i="3" s="1"/>
  <c r="D24" i="4" s="1"/>
  <c r="E24" i="4"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4" i="3" s="1"/>
  <c r="D43" i="4" s="1"/>
  <c r="E43" i="4" s="1"/>
  <c r="CS27" i="2"/>
  <c r="CT27" i="2" s="1"/>
  <c r="CU27" i="2" s="1"/>
  <c r="CS23" i="2"/>
  <c r="CT23" i="2" s="1"/>
  <c r="CU23" i="2" s="1"/>
  <c r="BC19" i="2"/>
  <c r="BD19" i="2" s="1"/>
  <c r="CS19" i="2" s="1"/>
  <c r="CT19" i="2" s="1"/>
  <c r="CU19" i="2" s="1"/>
  <c r="BC15" i="2"/>
  <c r="BD15" i="2" s="1"/>
  <c r="CS15" i="2" s="1"/>
  <c r="CT15" i="2" s="1"/>
  <c r="CU15" i="2" s="1"/>
  <c r="BD69" i="2"/>
  <c r="CS69" i="2" s="1"/>
  <c r="CT69" i="2" s="1"/>
  <c r="CU69" i="2" s="1"/>
  <c r="BD61" i="2"/>
  <c r="CS61" i="2" s="1"/>
  <c r="CT61" i="2" s="1"/>
  <c r="CU61" i="2" s="1"/>
  <c r="BD53" i="2"/>
  <c r="CS53" i="2" s="1"/>
  <c r="CT53" i="2" s="1"/>
  <c r="CU53" i="2" s="1"/>
  <c r="BD45" i="2"/>
  <c r="CS45" i="2" s="1"/>
  <c r="CT45" i="2" s="1"/>
  <c r="CU45" i="2" s="1"/>
  <c r="BD37" i="2"/>
  <c r="CS37" i="2" s="1"/>
  <c r="CT37" i="2" s="1"/>
  <c r="O40" i="3" s="1"/>
  <c r="D49" i="4" s="1"/>
  <c r="E49" i="4" s="1"/>
  <c r="CS29" i="2"/>
  <c r="CT29" i="2" s="1"/>
  <c r="O32" i="3" s="1"/>
  <c r="D41" i="4" s="1"/>
  <c r="E41" i="4" s="1"/>
  <c r="CS21" i="2"/>
  <c r="CT21" i="2" s="1"/>
  <c r="CU21" i="2" s="1"/>
  <c r="BD13" i="2"/>
  <c r="CS13" i="2" s="1"/>
  <c r="CT13" i="2" s="1"/>
  <c r="O16" i="3" s="1"/>
  <c r="D25" i="4" s="1"/>
  <c r="E25" i="4" s="1"/>
  <c r="CU68" i="2"/>
  <c r="CU65" i="2"/>
  <c r="CU57" i="2"/>
  <c r="CU49" i="2"/>
  <c r="CU41" i="2"/>
  <c r="CU33" i="2"/>
  <c r="CU17" i="2"/>
  <c r="C24" i="4"/>
  <c r="C25" i="4"/>
  <c r="C26" i="4"/>
  <c r="C27" i="4"/>
  <c r="C28" i="4"/>
  <c r="C29" i="4"/>
  <c r="C30" i="4"/>
  <c r="C31" i="4"/>
  <c r="C32" i="4"/>
  <c r="C33" i="4"/>
  <c r="C34" i="4"/>
  <c r="C35" i="4"/>
  <c r="C36" i="4"/>
  <c r="C37" i="4"/>
  <c r="C38" i="4"/>
  <c r="C39" i="4"/>
  <c r="C40" i="4"/>
  <c r="C41" i="4"/>
  <c r="C42" i="4"/>
  <c r="C43" i="4"/>
  <c r="C44" i="4"/>
  <c r="C23" i="4"/>
  <c r="C22" i="4"/>
  <c r="O20" i="3"/>
  <c r="D29" i="4" s="1"/>
  <c r="E29" i="4" s="1"/>
  <c r="O36" i="3"/>
  <c r="D45" i="4" s="1"/>
  <c r="E45" i="4" s="1"/>
  <c r="O44" i="3"/>
  <c r="D53" i="4" s="1"/>
  <c r="E53" i="4" s="1"/>
  <c r="O52" i="3"/>
  <c r="D61" i="4" s="1"/>
  <c r="E61" i="4" s="1"/>
  <c r="O60" i="3"/>
  <c r="O68" i="3"/>
  <c r="N20" i="3"/>
  <c r="N36" i="3"/>
  <c r="N44" i="3"/>
  <c r="N52" i="3"/>
  <c r="N60" i="3"/>
  <c r="N68"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CS11" i="2" l="1"/>
  <c r="CT11" i="2" s="1"/>
  <c r="CU11" i="2" s="1"/>
  <c r="CT25" i="2"/>
  <c r="N28" i="3"/>
  <c r="CU10" i="2"/>
  <c r="O13" i="3"/>
  <c r="N72" i="3"/>
  <c r="N63" i="3"/>
  <c r="N59" i="3"/>
  <c r="N31" i="3"/>
  <c r="CU36" i="2"/>
  <c r="N27" i="3"/>
  <c r="N39" i="3"/>
  <c r="N35" i="3"/>
  <c r="N24" i="3"/>
  <c r="O72" i="3"/>
  <c r="CU37" i="2"/>
  <c r="CU20" i="2"/>
  <c r="CU52" i="2"/>
  <c r="N69" i="3"/>
  <c r="N49" i="3"/>
  <c r="N41" i="3"/>
  <c r="N33" i="3"/>
  <c r="N25" i="3"/>
  <c r="N67" i="3"/>
  <c r="N56" i="3"/>
  <c r="O59" i="3"/>
  <c r="O51" i="3"/>
  <c r="D60" i="4" s="1"/>
  <c r="E60" i="4" s="1"/>
  <c r="O31" i="3"/>
  <c r="D40" i="4" s="1"/>
  <c r="E40" i="4" s="1"/>
  <c r="CU12" i="2"/>
  <c r="CU44" i="2"/>
  <c r="CU60" i="2"/>
  <c r="O37" i="3"/>
  <c r="D46" i="4" s="1"/>
  <c r="E46" i="4" s="1"/>
  <c r="O25" i="3"/>
  <c r="D34" i="4" s="1"/>
  <c r="E34" i="4" s="1"/>
  <c r="O53" i="3"/>
  <c r="D62" i="4" s="1"/>
  <c r="E62" i="4" s="1"/>
  <c r="N65" i="3"/>
  <c r="N57" i="3"/>
  <c r="N17" i="3"/>
  <c r="O69" i="3"/>
  <c r="O61" i="3"/>
  <c r="O45" i="3"/>
  <c r="D54" i="4" s="1"/>
  <c r="E54" i="4" s="1"/>
  <c r="O17" i="3"/>
  <c r="D26" i="4" s="1"/>
  <c r="E26" i="4" s="1"/>
  <c r="CU31" i="2"/>
  <c r="N71" i="3"/>
  <c r="N55" i="3"/>
  <c r="N51" i="3"/>
  <c r="N47" i="3"/>
  <c r="N43" i="3"/>
  <c r="N40" i="3"/>
  <c r="N23" i="3"/>
  <c r="N19" i="3"/>
  <c r="N15" i="3"/>
  <c r="O67" i="3"/>
  <c r="O56" i="3"/>
  <c r="D65" i="4" s="1"/>
  <c r="E65" i="4" s="1"/>
  <c r="O43" i="3"/>
  <c r="D52" i="4" s="1"/>
  <c r="E52" i="4" s="1"/>
  <c r="O35" i="3"/>
  <c r="D44" i="4" s="1"/>
  <c r="E44" i="4" s="1"/>
  <c r="O24" i="3"/>
  <c r="D33" i="4" s="1"/>
  <c r="E33" i="4" s="1"/>
  <c r="CU16" i="2"/>
  <c r="CU24" i="2"/>
  <c r="CU18" i="2"/>
  <c r="O21" i="3"/>
  <c r="D30" i="4" s="1"/>
  <c r="E30" i="4" s="1"/>
  <c r="CU26" i="2"/>
  <c r="O29" i="3"/>
  <c r="D38" i="4" s="1"/>
  <c r="E38" i="4" s="1"/>
  <c r="CU38" i="2"/>
  <c r="O41" i="3"/>
  <c r="D50" i="4" s="1"/>
  <c r="E50" i="4" s="1"/>
  <c r="CU46" i="2"/>
  <c r="O49" i="3"/>
  <c r="D58" i="4" s="1"/>
  <c r="E58" i="4" s="1"/>
  <c r="CU54" i="2"/>
  <c r="O57" i="3"/>
  <c r="D66" i="4" s="1"/>
  <c r="E66" i="4" s="1"/>
  <c r="CU62" i="2"/>
  <c r="O65" i="3"/>
  <c r="CU70" i="2"/>
  <c r="O73" i="3"/>
  <c r="N73" i="3"/>
  <c r="N66" i="3"/>
  <c r="N64" i="3"/>
  <c r="N61" i="3"/>
  <c r="N53" i="3"/>
  <c r="N48" i="3"/>
  <c r="N45" i="3"/>
  <c r="N37" i="3"/>
  <c r="N32" i="3"/>
  <c r="N29" i="3"/>
  <c r="N21" i="3"/>
  <c r="N16" i="3"/>
  <c r="O64" i="3"/>
  <c r="O48" i="3"/>
  <c r="D57" i="4" s="1"/>
  <c r="E57" i="4" s="1"/>
  <c r="O33" i="3"/>
  <c r="D42" i="4" s="1"/>
  <c r="E42" i="4" s="1"/>
  <c r="CU13" i="2"/>
  <c r="CU29" i="2"/>
  <c r="N34" i="3"/>
  <c r="O66" i="3"/>
  <c r="N50" i="3"/>
  <c r="O50" i="3"/>
  <c r="D59" i="4" s="1"/>
  <c r="E59" i="4" s="1"/>
  <c r="N46" i="3"/>
  <c r="N42" i="3"/>
  <c r="N18" i="3"/>
  <c r="O70" i="3"/>
  <c r="O54" i="3"/>
  <c r="D63" i="4" s="1"/>
  <c r="E63" i="4" s="1"/>
  <c r="O38" i="3"/>
  <c r="D47" i="4" s="1"/>
  <c r="E47" i="4" s="1"/>
  <c r="O22" i="3"/>
  <c r="D31" i="4" s="1"/>
  <c r="E31" i="4" s="1"/>
  <c r="N62" i="3"/>
  <c r="N58" i="3"/>
  <c r="N30" i="3"/>
  <c r="N26" i="3"/>
  <c r="O62" i="3"/>
  <c r="O58" i="3"/>
  <c r="O46" i="3"/>
  <c r="D55" i="4" s="1"/>
  <c r="E55" i="4" s="1"/>
  <c r="O42" i="3"/>
  <c r="D51" i="4" s="1"/>
  <c r="E51" i="4" s="1"/>
  <c r="O30" i="3"/>
  <c r="D39" i="4" s="1"/>
  <c r="E39" i="4" s="1"/>
  <c r="O26" i="3"/>
  <c r="D35" i="4" s="1"/>
  <c r="E35" i="4" s="1"/>
  <c r="O18" i="3"/>
  <c r="D27" i="4" s="1"/>
  <c r="E27" i="4" s="1"/>
  <c r="N70" i="3"/>
  <c r="N54" i="3"/>
  <c r="N38" i="3"/>
  <c r="N22" i="3"/>
  <c r="N13" i="3"/>
  <c r="D22" i="4"/>
  <c r="C17" i="4"/>
  <c r="C8" i="3" s="1"/>
  <c r="N14" i="3" l="1"/>
  <c r="O14" i="3"/>
  <c r="D23" i="4" s="1"/>
  <c r="E23" i="4" s="1"/>
  <c r="E22" i="4"/>
  <c r="CU25" i="2"/>
  <c r="O28" i="3"/>
  <c r="D37" i="4" s="1"/>
  <c r="E37" i="4" s="1"/>
  <c r="E71"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7" i="3"/>
  <c r="F36"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F53" i="4" s="1"/>
  <c r="P45" i="3"/>
  <c r="F54" i="4" s="1"/>
  <c r="P46" i="3"/>
  <c r="F55" i="4" s="1"/>
  <c r="P47" i="3"/>
  <c r="F56" i="4" s="1"/>
  <c r="P48" i="3"/>
  <c r="F57" i="4" s="1"/>
  <c r="P49" i="3"/>
  <c r="F58" i="4" s="1"/>
  <c r="P50" i="3"/>
  <c r="F59" i="4" s="1"/>
  <c r="P51" i="3"/>
  <c r="F60" i="4" s="1"/>
  <c r="P52" i="3"/>
  <c r="F61" i="4" s="1"/>
  <c r="P53" i="3"/>
  <c r="F62" i="4" s="1"/>
  <c r="P54" i="3"/>
  <c r="F63" i="4" s="1"/>
  <c r="P55" i="3"/>
  <c r="F64" i="4" s="1"/>
  <c r="P56" i="3"/>
  <c r="F65" i="4" s="1"/>
  <c r="P57" i="3"/>
  <c r="F66" i="4" s="1"/>
  <c r="P58" i="3"/>
  <c r="P59" i="3"/>
  <c r="P60" i="3"/>
  <c r="P61" i="3"/>
  <c r="P62" i="3"/>
  <c r="P63" i="3"/>
  <c r="P64" i="3"/>
  <c r="P65" i="3"/>
  <c r="P66" i="3"/>
  <c r="P67" i="3"/>
  <c r="P68" i="3"/>
  <c r="P69" i="3"/>
  <c r="P70" i="3"/>
  <c r="P71" i="3"/>
  <c r="P72" i="3"/>
  <c r="P73"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53" i="4" s="1"/>
  <c r="B45" i="3"/>
  <c r="B54" i="4" s="1"/>
  <c r="B46" i="3"/>
  <c r="B55" i="4" s="1"/>
  <c r="B47" i="3"/>
  <c r="B56" i="4" s="1"/>
  <c r="B48" i="3"/>
  <c r="B57" i="4" s="1"/>
  <c r="B49" i="3"/>
  <c r="B58" i="4" s="1"/>
  <c r="B50" i="3"/>
  <c r="B59" i="4" s="1"/>
  <c r="B51" i="3"/>
  <c r="B60" i="4" s="1"/>
  <c r="B52" i="3"/>
  <c r="B61" i="4" s="1"/>
  <c r="B53" i="3"/>
  <c r="B62" i="4" s="1"/>
  <c r="B54" i="3"/>
  <c r="B63" i="4" s="1"/>
  <c r="B55" i="3"/>
  <c r="B64" i="4" s="1"/>
  <c r="B56" i="3"/>
  <c r="B65" i="4" s="1"/>
  <c r="B57" i="3"/>
  <c r="B66" i="4" s="1"/>
  <c r="B58" i="3"/>
  <c r="B59" i="3"/>
  <c r="B60" i="3"/>
  <c r="B61" i="3"/>
  <c r="B62" i="3"/>
  <c r="B63" i="3"/>
  <c r="B64" i="3"/>
  <c r="B65" i="3"/>
  <c r="B66" i="3"/>
  <c r="B67" i="3"/>
  <c r="B68" i="3"/>
  <c r="B69" i="3"/>
  <c r="B70" i="3"/>
  <c r="B71" i="3"/>
  <c r="B72" i="3"/>
  <c r="B73"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14" i="3" l="1"/>
  <c r="F23" i="4" s="1"/>
  <c r="D11" i="7"/>
  <c r="D12" i="7"/>
  <c r="D10" i="7"/>
  <c r="D9" i="7"/>
  <c r="D8" i="7"/>
  <c r="D7" i="7"/>
  <c r="P28" i="3"/>
  <c r="F37" i="4" s="1"/>
  <c r="D13" i="7" l="1"/>
  <c r="F7" i="7" s="1"/>
  <c r="C13" i="3"/>
  <c r="F10" i="7" l="1"/>
  <c r="F8" i="7"/>
  <c r="F9" i="7"/>
  <c r="F12" i="7"/>
  <c r="F11" i="7"/>
  <c r="F13" i="7" l="1"/>
</calcChain>
</file>

<file path=xl/sharedStrings.xml><?xml version="1.0" encoding="utf-8"?>
<sst xmlns="http://schemas.openxmlformats.org/spreadsheetml/2006/main" count="393" uniqueCount="315">
  <si>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</si>
  <si>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</si>
  <si>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</si>
  <si>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</si>
  <si>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</si>
  <si>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</si>
  <si>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</si>
  <si>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</si>
  <si>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</si>
  <si>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</si>
  <si>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</si>
  <si>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</si>
  <si>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</si>
  <si>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</si>
  <si>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</si>
  <si>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</si>
  <si>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</si>
  <si>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</si>
  <si>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</si>
  <si>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</si>
  <si>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</si>
  <si>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</si>
  <si>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</si>
  <si>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</si>
  <si>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</si>
  <si>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</si>
  <si>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</si>
  <si>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</si>
  <si>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</si>
  <si>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</si>
  <si>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</si>
  <si>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</si>
  <si>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</si>
  <si>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</si>
  <si>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</si>
  <si>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</si>
  <si>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</si>
  <si>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</si>
  <si>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</si>
  <si>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</si>
  <si>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</si>
  <si>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</si>
  <si>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</si>
  <si>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</si>
  <si>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</si>
  <si>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</si>
  <si>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</si>
  <si>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</si>
  <si>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</si>
  <si>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</si>
  <si>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</si>
  <si>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</si>
  <si>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</si>
  <si>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</si>
  <si>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</si>
  <si>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</si>
  <si>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</si>
  <si>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</si>
  <si>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</si>
  <si>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</si>
  <si>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</si>
  <si>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</si>
  <si>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</si>
  <si>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</si>
  <si>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</si>
  <si>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</si>
  <si>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</si>
  <si>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</si>
  <si>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</si>
  <si>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</si>
  <si>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</si>
  <si>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</si>
  <si>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</si>
  <si>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</si>
  <si>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</si>
  <si>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</si>
  <si>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</si>
  <si>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</si>
  <si>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</si>
  <si>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</si>
  <si>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</si>
  <si>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</si>
  <si>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</si>
  <si>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</si>
  <si>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</si>
  <si>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</si>
  <si>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</si>
  <si>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</si>
  <si>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</si>
  <si>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</si>
  <si>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</si>
  <si>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</si>
  <si>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</si>
  <si>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</si>
  <si>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</si>
  <si>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</si>
  <si>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</si>
  <si>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</si>
  <si>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</si>
  <si>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</si>
  <si>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</si>
  <si>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</si>
  <si>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</si>
  <si>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</si>
  <si>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</si>
  <si>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</si>
  <si>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</si>
  <si>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</si>
  <si>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</si>
  <si>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</si>
  <si>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</si>
  <si>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</si>
  <si>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</si>
  <si>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</si>
  <si>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</si>
  <si>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</si>
  <si>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</si>
  <si>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</si>
  <si>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</si>
  <si>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</si>
  <si>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</si>
  <si>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</si>
  <si>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</si>
  <si>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</si>
  <si>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</si>
  <si>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</si>
  <si>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</si>
  <si>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</si>
  <si>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</si>
  <si>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</si>
  <si>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</si>
  <si>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</si>
  <si>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</si>
  <si>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</si>
  <si>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</si>
  <si>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</si>
  <si>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</si>
  <si>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</si>
  <si>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</si>
  <si>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</si>
  <si>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</si>
  <si>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</si>
  <si>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</si>
  <si>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</si>
  <si>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</si>
  <si>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</si>
  <si>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</si>
  <si>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</si>
  <si>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</si>
  <si>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</si>
  <si>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</si>
  <si>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</si>
  <si>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</si>
  <si>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</si>
  <si>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</si>
  <si>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</si>
  <si>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</si>
  <si>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</si>
  <si>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</si>
  <si>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</si>
  <si>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</si>
  <si>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</si>
  <si>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</si>
  <si>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</si>
  <si>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</si>
  <si>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</si>
  <si>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</si>
  <si>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</si>
  <si>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</si>
  <si>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</si>
  <si>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</si>
  <si>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</si>
  <si>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</si>
  <si>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</si>
  <si>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</si>
  <si>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</si>
  <si>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</si>
  <si>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</si>
  <si>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</si>
  <si>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</si>
  <si>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</si>
  <si>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</si>
  <si>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</si>
  <si>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</si>
  <si>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</si>
  <si>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</si>
  <si>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2017-2018</t>
  </si>
  <si>
    <t>SECOND</t>
  </si>
  <si>
    <t>GIMEL C. CONTILLO</t>
  </si>
  <si>
    <t>BRYLLE D. SAMSON</t>
  </si>
  <si>
    <t>RENEN PAUL M. VIADO</t>
  </si>
  <si>
    <t>AMMIE P. FERRER, Ph.D.</t>
  </si>
  <si>
    <t>Department of Information Technology</t>
  </si>
  <si>
    <t>Monday</t>
  </si>
  <si>
    <t>D</t>
  </si>
  <si>
    <t>7AM - 9AM</t>
  </si>
  <si>
    <t>2015-01-849</t>
  </si>
  <si>
    <t>Agustin</t>
  </si>
  <si>
    <t>Niña Aira</t>
  </si>
  <si>
    <t>2015-01-750</t>
  </si>
  <si>
    <t>Amon</t>
  </si>
  <si>
    <t>Lelwel</t>
  </si>
  <si>
    <t>2015-01-625</t>
  </si>
  <si>
    <t>Arcilla</t>
  </si>
  <si>
    <t>Marjorie</t>
  </si>
  <si>
    <t>2015-01-873</t>
  </si>
  <si>
    <t>Baula</t>
  </si>
  <si>
    <t>Benjie</t>
  </si>
  <si>
    <t>2015-01-769</t>
  </si>
  <si>
    <t>Bayot</t>
  </si>
  <si>
    <t>Jeremy</t>
  </si>
  <si>
    <t>2015-01-506</t>
  </si>
  <si>
    <t>Brizuela</t>
  </si>
  <si>
    <t>Shaina</t>
  </si>
  <si>
    <t>2016-01-105</t>
  </si>
  <si>
    <t>Bulosan</t>
  </si>
  <si>
    <t>April John</t>
  </si>
  <si>
    <t>2015-01-907</t>
  </si>
  <si>
    <t>Cadeliña</t>
  </si>
  <si>
    <t>Chelou Mae</t>
  </si>
  <si>
    <t>2015-01-1375</t>
  </si>
  <si>
    <t>Zacharie John</t>
  </si>
  <si>
    <t>2015-01-948</t>
  </si>
  <si>
    <t>Caparas</t>
  </si>
  <si>
    <t>AJ Zeus</t>
  </si>
  <si>
    <t>2014-02-121</t>
  </si>
  <si>
    <t>Cendaña</t>
  </si>
  <si>
    <t>Oliver Ivan</t>
  </si>
  <si>
    <t>2015-01-1146</t>
  </si>
  <si>
    <t>Cirillo</t>
  </si>
  <si>
    <t>Chantal Kaye</t>
  </si>
  <si>
    <t>2015-01-1525</t>
  </si>
  <si>
    <t>Costa</t>
  </si>
  <si>
    <t>Jeramie</t>
  </si>
  <si>
    <t>2015-01-730</t>
  </si>
  <si>
    <t>Cupino</t>
  </si>
  <si>
    <t>Rhonel</t>
  </si>
  <si>
    <t>2015-01-589</t>
  </si>
  <si>
    <t>Emperador</t>
  </si>
  <si>
    <t>Vanessa Aira</t>
  </si>
  <si>
    <t>2015-01-38</t>
  </si>
  <si>
    <t>Escartin</t>
  </si>
  <si>
    <t>Jeanen Mae</t>
  </si>
  <si>
    <t>2015-01-862</t>
  </si>
  <si>
    <t>Esmayan</t>
  </si>
  <si>
    <t>Janzen</t>
  </si>
  <si>
    <t>2015-01-1381</t>
  </si>
  <si>
    <t>Fabrero</t>
  </si>
  <si>
    <t>Kimberly</t>
  </si>
  <si>
    <t>2015-01-225</t>
  </si>
  <si>
    <t>Haplit</t>
  </si>
  <si>
    <t>2014-01-1493</t>
  </si>
  <si>
    <t>Limpangog</t>
  </si>
  <si>
    <t>Ditsembe Louisse</t>
  </si>
  <si>
    <t>Mayrina</t>
  </si>
  <si>
    <t>Jan Ashley</t>
  </si>
  <si>
    <t>2015-01-742</t>
  </si>
  <si>
    <t>Noveros</t>
  </si>
  <si>
    <t xml:space="preserve">Kenneth </t>
  </si>
  <si>
    <t>Pangilinan</t>
  </si>
  <si>
    <t>Nathalie Louise</t>
  </si>
  <si>
    <t>2015-02-080</t>
  </si>
  <si>
    <t>Perea</t>
  </si>
  <si>
    <t>Kim Nathaniel</t>
  </si>
  <si>
    <t>2015-01-807</t>
  </si>
  <si>
    <t>Raquin</t>
  </si>
  <si>
    <t>Jayson</t>
  </si>
  <si>
    <t>2015-01-305</t>
  </si>
  <si>
    <t>Rodeadilla</t>
  </si>
  <si>
    <t>Rover</t>
  </si>
  <si>
    <t>2015-01-1533</t>
  </si>
  <si>
    <t>Sanarez</t>
  </si>
  <si>
    <t>Carl Geven</t>
  </si>
  <si>
    <t>2015-01-1915</t>
  </si>
  <si>
    <t>Sayson</t>
  </si>
  <si>
    <t>Janielle</t>
  </si>
  <si>
    <t>2015-01-930</t>
  </si>
  <si>
    <t>Sodela</t>
  </si>
  <si>
    <t>Bernardino</t>
  </si>
  <si>
    <t>Jhune</t>
  </si>
  <si>
    <t>2015-01-716</t>
  </si>
  <si>
    <t>Tardio</t>
  </si>
  <si>
    <t>Rhea Jane</t>
  </si>
  <si>
    <t>2015-01-762</t>
  </si>
  <si>
    <t>Vida</t>
  </si>
  <si>
    <t>Alessa</t>
  </si>
  <si>
    <t>C</t>
  </si>
  <si>
    <t>M</t>
  </si>
  <si>
    <t>G</t>
  </si>
  <si>
    <t>L</t>
  </si>
  <si>
    <t>N</t>
  </si>
  <si>
    <t>B</t>
  </si>
  <si>
    <t>V</t>
  </si>
  <si>
    <t>A</t>
  </si>
  <si>
    <t>H</t>
  </si>
  <si>
    <t>S</t>
  </si>
  <si>
    <t>R</t>
  </si>
  <si>
    <t>J</t>
  </si>
  <si>
    <t>P</t>
  </si>
  <si>
    <t>O</t>
  </si>
  <si>
    <t>T</t>
  </si>
  <si>
    <t>Z</t>
  </si>
  <si>
    <t>2015-01-855</t>
  </si>
  <si>
    <t>Sanico</t>
  </si>
  <si>
    <t xml:space="preserve">Jefferson </t>
  </si>
  <si>
    <t>2014-01-795</t>
  </si>
  <si>
    <t>02/19/18</t>
  </si>
  <si>
    <t>02/26/18</t>
  </si>
  <si>
    <t>Camañag</t>
  </si>
  <si>
    <t>2015-01-665</t>
  </si>
  <si>
    <t>2017-01-721</t>
  </si>
  <si>
    <t>Takahashi</t>
  </si>
  <si>
    <t>RECITATION</t>
  </si>
  <si>
    <t>ASSIGNMENT</t>
  </si>
  <si>
    <t>SEATWORK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</si>
</sst>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9">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
      <sz val="10"/>
      <color rgb="FF1D2129"/>
      <name val="Arial"/>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2">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2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xf numFmtId="0" fontId="37" fillId="0" borderId="5" xfId="0" applyFont="1" applyBorder="1"/>
    <xf numFmtId="0" fontId="37" fillId="0" borderId="16" xfId="0" applyFont="1" applyBorder="1"/>
    <xf numFmtId="0" fontId="38" fillId="0" borderId="0" xfId="0" applyFont="1"/>
    <xf numFmtId="0" fontId="36" fillId="5" borderId="16" xfId="0" applyFont="1" applyFill="1" applyBorder="1" applyAlignment="1" applyProtection="1">
      <alignment horizontal="left"/>
      <protection locked="0"/>
    </xf>
    <xf numFmtId="14" fontId="9" fillId="22" borderId="8" xfId="0" applyNumberFormat="1" applyFont="1" applyFill="1" applyBorder="1" applyAlignment="1">
      <alignment horizontal="center" vertical="center"/>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33">
    <dxf>
      <font>
        <color rgb="FF9C0006"/>
      </font>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4" workbookViewId="0">
      <selection activeCell="E40" sqref="E40"/>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80" t="s">
        <v>21</v>
      </c>
      <c r="B2" s="181"/>
      <c r="C2" s="181"/>
      <c r="D2" s="181"/>
      <c r="E2" s="181"/>
      <c r="F2" s="181"/>
      <c r="G2" s="181"/>
      <c r="H2" s="181"/>
      <c r="I2" s="181"/>
      <c r="J2" s="181"/>
      <c r="K2" s="181"/>
      <c r="L2" s="181"/>
      <c r="M2" s="181"/>
      <c r="N2" s="182"/>
    </row>
    <row r="3" spans="1:19" ht="15.75" thickBot="1">
      <c r="A3" s="183"/>
      <c r="B3" s="184"/>
      <c r="C3" s="184"/>
      <c r="D3" s="184"/>
      <c r="E3" s="184"/>
      <c r="F3" s="184"/>
      <c r="G3" s="184"/>
      <c r="H3" s="184"/>
      <c r="I3" s="184"/>
      <c r="J3" s="184"/>
      <c r="K3" s="184"/>
      <c r="L3" s="184"/>
      <c r="M3" s="184"/>
      <c r="N3" s="185"/>
    </row>
    <row r="4" spans="1:19" ht="16.5" customHeight="1">
      <c r="A4" s="177"/>
      <c r="B4" s="177"/>
      <c r="C4" s="177"/>
      <c r="D4" s="177"/>
      <c r="E4" s="177"/>
      <c r="F4" s="177"/>
      <c r="G4" s="177"/>
      <c r="H4" s="177"/>
      <c r="I4" s="177"/>
      <c r="J4" s="177"/>
      <c r="K4" s="177"/>
      <c r="L4" s="177"/>
      <c r="M4" s="177"/>
      <c r="N4" s="177"/>
    </row>
    <row r="5" spans="1:19" ht="15.75" thickBot="1">
      <c r="A5" s="176"/>
      <c r="B5" s="176"/>
      <c r="C5" s="176"/>
      <c r="D5" s="176"/>
      <c r="E5" s="176"/>
      <c r="F5" s="176"/>
      <c r="G5" s="176"/>
      <c r="H5" s="176"/>
      <c r="I5" s="176"/>
      <c r="J5" s="176"/>
      <c r="K5" s="176"/>
      <c r="L5" s="176"/>
      <c r="M5" s="176"/>
      <c r="N5" s="176"/>
    </row>
    <row r="6" spans="1:19">
      <c r="A6" s="144" t="s">
        <v>0</v>
      </c>
      <c r="B6" s="145"/>
      <c r="C6" s="146" t="s">
        <v>184</v>
      </c>
      <c r="D6" s="146"/>
      <c r="E6" s="146"/>
      <c r="F6" s="147" t="s">
        <v>1</v>
      </c>
      <c r="G6" s="147"/>
      <c r="H6" s="1">
        <v>1</v>
      </c>
      <c r="I6" s="2" t="s">
        <v>2</v>
      </c>
      <c r="J6" s="122" t="s">
        <v>193</v>
      </c>
      <c r="K6" s="148" t="s">
        <v>3</v>
      </c>
      <c r="L6" s="148"/>
      <c r="M6" s="149"/>
      <c r="N6" s="149"/>
    </row>
    <row r="7" spans="1:19">
      <c r="A7" s="150" t="s">
        <v>4</v>
      </c>
      <c r="B7" s="151"/>
      <c r="C7" s="3" t="s">
        <v>185</v>
      </c>
      <c r="D7" s="4" t="s">
        <v>139</v>
      </c>
      <c r="E7" s="4" t="s">
        <v>140</v>
      </c>
      <c r="F7" s="152" t="s">
        <v>5</v>
      </c>
      <c r="G7" s="152"/>
      <c r="H7" s="5">
        <v>2</v>
      </c>
      <c r="I7" s="6" t="s">
        <v>6</v>
      </c>
      <c r="J7" s="7" t="s">
        <v>195</v>
      </c>
      <c r="K7" s="152" t="s">
        <v>7</v>
      </c>
      <c r="L7" s="152"/>
      <c r="M7" s="153"/>
      <c r="N7" s="153"/>
    </row>
    <row r="8" spans="1:19" ht="15.75" thickBot="1">
      <c r="A8" s="154" t="s">
        <v>8</v>
      </c>
      <c r="B8" s="155"/>
      <c r="C8" s="8" t="s">
        <v>136</v>
      </c>
      <c r="D8" s="9">
        <v>3</v>
      </c>
      <c r="E8" s="9" t="s">
        <v>194</v>
      </c>
      <c r="F8" s="156" t="s">
        <v>9</v>
      </c>
      <c r="G8" s="156"/>
      <c r="H8" s="10">
        <f>SUM(H6:H7)</f>
        <v>3</v>
      </c>
      <c r="I8" s="11" t="s">
        <v>10</v>
      </c>
      <c r="J8" s="99">
        <v>224</v>
      </c>
      <c r="K8" s="156" t="s">
        <v>11</v>
      </c>
      <c r="L8" s="156"/>
      <c r="M8" s="157"/>
      <c r="N8" s="157"/>
    </row>
    <row r="9" spans="1:19" ht="15.75" thickBot="1">
      <c r="A9" s="158" t="s">
        <v>12</v>
      </c>
      <c r="B9" s="159" t="s">
        <v>83</v>
      </c>
      <c r="C9" s="161" t="s">
        <v>13</v>
      </c>
      <c r="D9" s="161"/>
      <c r="E9" s="161"/>
      <c r="F9" s="161"/>
      <c r="G9" s="162" t="s">
        <v>14</v>
      </c>
      <c r="H9" s="162" t="s">
        <v>15</v>
      </c>
      <c r="I9" s="163"/>
      <c r="J9" s="163"/>
      <c r="K9" s="164" t="s">
        <v>16</v>
      </c>
      <c r="L9" s="165"/>
      <c r="M9" s="164" t="s">
        <v>17</v>
      </c>
      <c r="N9" s="165"/>
    </row>
    <row r="10" spans="1:19" ht="15.75" thickBot="1">
      <c r="A10" s="158"/>
      <c r="B10" s="160"/>
      <c r="C10" s="98" t="s">
        <v>18</v>
      </c>
      <c r="D10" s="174" t="s">
        <v>19</v>
      </c>
      <c r="E10" s="175"/>
      <c r="F10" s="98" t="s">
        <v>84</v>
      </c>
      <c r="G10" s="163"/>
      <c r="H10" s="163"/>
      <c r="I10" s="163"/>
      <c r="J10" s="163"/>
      <c r="K10" s="165"/>
      <c r="L10" s="165"/>
      <c r="M10" s="165"/>
      <c r="N10" s="165"/>
    </row>
    <row r="11" spans="1:19">
      <c r="A11" s="12">
        <v>1</v>
      </c>
      <c r="B11" s="125" t="s">
        <v>196</v>
      </c>
      <c r="C11" s="125" t="s">
        <v>197</v>
      </c>
      <c r="D11" s="126" t="s">
        <v>198</v>
      </c>
      <c r="E11" s="127"/>
      <c r="F11" s="128" t="s">
        <v>286</v>
      </c>
      <c r="G11" s="14"/>
      <c r="H11" s="169"/>
      <c r="I11" s="170"/>
      <c r="J11" s="171"/>
      <c r="K11" s="172"/>
      <c r="L11" s="173"/>
      <c r="M11" s="169"/>
      <c r="N11" s="171"/>
      <c r="P11" s="186" t="s">
        <v>22</v>
      </c>
      <c r="Q11" s="187"/>
      <c r="R11" s="187"/>
      <c r="S11" s="188"/>
    </row>
    <row r="12" spans="1:19">
      <c r="A12" s="12">
        <v>2</v>
      </c>
      <c r="B12" s="129" t="s">
        <v>199</v>
      </c>
      <c r="C12" s="130" t="s">
        <v>200</v>
      </c>
      <c r="D12" s="131" t="s">
        <v>201</v>
      </c>
      <c r="E12" s="132"/>
      <c r="F12" s="133" t="s">
        <v>287</v>
      </c>
      <c r="G12" s="14"/>
      <c r="H12" s="166"/>
      <c r="I12" s="166"/>
      <c r="J12" s="166"/>
      <c r="K12" s="167"/>
      <c r="L12" s="167"/>
      <c r="M12" s="168"/>
      <c r="N12" s="168"/>
      <c r="P12" s="95" t="s">
        <v>23</v>
      </c>
      <c r="Q12" s="178" t="s">
        <v>186</v>
      </c>
      <c r="R12" s="178"/>
      <c r="S12" s="179"/>
    </row>
    <row r="13" spans="1:19">
      <c r="A13" s="12">
        <v>3</v>
      </c>
      <c r="B13" s="134" t="s">
        <v>202</v>
      </c>
      <c r="C13" s="134" t="s">
        <v>203</v>
      </c>
      <c r="D13" s="131" t="s">
        <v>204</v>
      </c>
      <c r="E13" s="132"/>
      <c r="F13" s="135" t="s">
        <v>288</v>
      </c>
      <c r="G13" s="14"/>
      <c r="H13" s="166"/>
      <c r="I13" s="166"/>
      <c r="J13" s="166"/>
      <c r="K13" s="167"/>
      <c r="L13" s="167"/>
      <c r="M13" s="168"/>
      <c r="N13" s="168"/>
      <c r="P13" s="95" t="s">
        <v>24</v>
      </c>
      <c r="Q13" s="178" t="s">
        <v>187</v>
      </c>
      <c r="R13" s="178"/>
      <c r="S13" s="179"/>
    </row>
    <row r="14" spans="1:19">
      <c r="A14" s="12">
        <v>4</v>
      </c>
      <c r="B14" s="129" t="s">
        <v>205</v>
      </c>
      <c r="C14" s="129" t="s">
        <v>206</v>
      </c>
      <c r="D14" s="131" t="s">
        <v>207</v>
      </c>
      <c r="E14" s="132"/>
      <c r="F14" s="133" t="s">
        <v>289</v>
      </c>
      <c r="G14" s="14"/>
      <c r="H14" s="166"/>
      <c r="I14" s="166"/>
      <c r="J14" s="166"/>
      <c r="K14" s="167"/>
      <c r="L14" s="167"/>
      <c r="M14" s="168"/>
      <c r="N14" s="168"/>
      <c r="P14" s="95" t="s">
        <v>25</v>
      </c>
      <c r="Q14" s="178" t="s">
        <v>188</v>
      </c>
      <c r="R14" s="178"/>
      <c r="S14" s="179"/>
    </row>
    <row r="15" spans="1:19">
      <c r="A15" s="12">
        <v>5</v>
      </c>
      <c r="B15" s="129" t="s">
        <v>208</v>
      </c>
      <c r="C15" s="129" t="s">
        <v>209</v>
      </c>
      <c r="D15" s="131" t="s">
        <v>210</v>
      </c>
      <c r="E15" s="132"/>
      <c r="F15" s="133" t="s">
        <v>287</v>
      </c>
      <c r="G15" s="14"/>
      <c r="H15" s="166"/>
      <c r="I15" s="166"/>
      <c r="J15" s="166"/>
      <c r="K15" s="167"/>
      <c r="L15" s="167"/>
      <c r="M15" s="168"/>
      <c r="N15" s="168"/>
      <c r="P15" s="96" t="s">
        <v>175</v>
      </c>
      <c r="Q15" s="178" t="s">
        <v>189</v>
      </c>
      <c r="R15" s="178"/>
      <c r="S15" s="179"/>
    </row>
    <row r="16" spans="1:19">
      <c r="A16" s="12">
        <v>6</v>
      </c>
      <c r="B16" s="136" t="s">
        <v>211</v>
      </c>
      <c r="C16" s="136" t="s">
        <v>212</v>
      </c>
      <c r="D16" s="137" t="s">
        <v>213</v>
      </c>
      <c r="E16" s="138"/>
      <c r="F16" s="137" t="s">
        <v>290</v>
      </c>
      <c r="G16" s="14"/>
      <c r="H16" s="166"/>
      <c r="I16" s="166"/>
      <c r="J16" s="166"/>
      <c r="K16" s="167"/>
      <c r="L16" s="167"/>
      <c r="M16" s="168"/>
      <c r="N16" s="168"/>
      <c r="P16" s="96" t="s">
        <v>26</v>
      </c>
      <c r="Q16" s="189" t="s">
        <v>190</v>
      </c>
      <c r="R16" s="189"/>
      <c r="S16" s="190"/>
    </row>
    <row r="17" spans="1:19">
      <c r="A17" s="12">
        <v>7</v>
      </c>
      <c r="B17" s="129" t="s">
        <v>214</v>
      </c>
      <c r="C17" s="129" t="s">
        <v>215</v>
      </c>
      <c r="D17" s="131" t="s">
        <v>216</v>
      </c>
      <c r="E17" s="132"/>
      <c r="F17" s="133" t="s">
        <v>291</v>
      </c>
      <c r="G17" s="14"/>
      <c r="H17" s="166"/>
      <c r="I17" s="166"/>
      <c r="J17" s="166"/>
      <c r="K17" s="167"/>
      <c r="L17" s="167"/>
      <c r="M17" s="168"/>
      <c r="N17" s="168"/>
      <c r="P17" s="96" t="s">
        <v>159</v>
      </c>
      <c r="Q17" s="178" t="s">
        <v>191</v>
      </c>
      <c r="R17" s="178"/>
      <c r="S17" s="179"/>
    </row>
    <row r="18" spans="1:19" ht="15.75" thickBot="1">
      <c r="A18" s="12">
        <v>8</v>
      </c>
      <c r="B18" s="129" t="s">
        <v>217</v>
      </c>
      <c r="C18" s="129" t="s">
        <v>218</v>
      </c>
      <c r="D18" s="131" t="s">
        <v>219</v>
      </c>
      <c r="E18" s="132"/>
      <c r="F18" s="133" t="s">
        <v>288</v>
      </c>
      <c r="G18" s="14"/>
      <c r="H18" s="166"/>
      <c r="I18" s="166"/>
      <c r="J18" s="166"/>
      <c r="K18" s="167"/>
      <c r="L18" s="167"/>
      <c r="M18" s="168"/>
      <c r="N18" s="168"/>
      <c r="P18" s="97" t="s">
        <v>133</v>
      </c>
      <c r="Q18" s="142" t="s">
        <v>192</v>
      </c>
      <c r="R18" s="142"/>
      <c r="S18" s="143"/>
    </row>
    <row r="19" spans="1:19">
      <c r="A19" s="12">
        <v>9</v>
      </c>
      <c r="B19" s="129" t="s">
        <v>220</v>
      </c>
      <c r="C19" s="129" t="s">
        <v>308</v>
      </c>
      <c r="D19" s="131" t="s">
        <v>221</v>
      </c>
      <c r="E19" s="132"/>
      <c r="F19" s="133" t="s">
        <v>292</v>
      </c>
      <c r="G19" s="14"/>
      <c r="H19" s="166"/>
      <c r="I19" s="166"/>
      <c r="J19" s="166"/>
      <c r="K19" s="167"/>
      <c r="L19" s="167"/>
      <c r="M19" s="168"/>
      <c r="N19" s="168"/>
    </row>
    <row r="20" spans="1:19">
      <c r="A20" s="12">
        <v>10</v>
      </c>
      <c r="B20" s="129" t="s">
        <v>222</v>
      </c>
      <c r="C20" s="129" t="s">
        <v>223</v>
      </c>
      <c r="D20" s="131" t="s">
        <v>224</v>
      </c>
      <c r="E20" s="132"/>
      <c r="F20" s="133" t="s">
        <v>293</v>
      </c>
      <c r="G20" s="14"/>
      <c r="H20" s="166"/>
      <c r="I20" s="166"/>
      <c r="J20" s="166"/>
      <c r="K20" s="167"/>
      <c r="L20" s="167"/>
      <c r="M20" s="168"/>
      <c r="N20" s="168"/>
    </row>
    <row r="21" spans="1:19">
      <c r="A21" s="12">
        <v>11</v>
      </c>
      <c r="B21" s="129" t="s">
        <v>225</v>
      </c>
      <c r="C21" s="129" t="s">
        <v>226</v>
      </c>
      <c r="D21" s="131" t="s">
        <v>227</v>
      </c>
      <c r="E21" s="132"/>
      <c r="F21" s="133" t="s">
        <v>293</v>
      </c>
      <c r="G21" s="14"/>
      <c r="H21" s="166"/>
      <c r="I21" s="166"/>
      <c r="J21" s="166"/>
      <c r="K21" s="167"/>
      <c r="L21" s="167"/>
      <c r="M21" s="168"/>
      <c r="N21" s="168"/>
      <c r="Q21" s="84" t="s">
        <v>130</v>
      </c>
    </row>
    <row r="22" spans="1:19">
      <c r="A22" s="12">
        <v>12</v>
      </c>
      <c r="B22" s="129" t="s">
        <v>228</v>
      </c>
      <c r="C22" s="129" t="s">
        <v>229</v>
      </c>
      <c r="D22" s="131" t="s">
        <v>230</v>
      </c>
      <c r="E22" s="132"/>
      <c r="F22" s="133" t="s">
        <v>291</v>
      </c>
      <c r="G22" s="14"/>
      <c r="H22" s="166"/>
      <c r="I22" s="166"/>
      <c r="J22" s="166"/>
      <c r="K22" s="167"/>
      <c r="L22" s="167"/>
      <c r="M22" s="168"/>
      <c r="N22" s="168"/>
      <c r="Q22" s="85">
        <v>0</v>
      </c>
      <c r="R22" s="85">
        <v>5</v>
      </c>
    </row>
    <row r="23" spans="1:19">
      <c r="A23" s="12">
        <v>13</v>
      </c>
      <c r="B23" s="129" t="s">
        <v>231</v>
      </c>
      <c r="C23" s="129" t="s">
        <v>232</v>
      </c>
      <c r="D23" s="131" t="s">
        <v>233</v>
      </c>
      <c r="E23" s="132"/>
      <c r="F23" s="133" t="s">
        <v>294</v>
      </c>
      <c r="G23" s="14"/>
      <c r="H23" s="166"/>
      <c r="I23" s="166"/>
      <c r="J23" s="166"/>
      <c r="K23" s="167"/>
      <c r="L23" s="167"/>
      <c r="M23" s="168"/>
      <c r="N23" s="168"/>
      <c r="Q23" s="86">
        <v>70</v>
      </c>
      <c r="R23" s="85">
        <v>3</v>
      </c>
    </row>
    <row r="24" spans="1:19">
      <c r="A24" s="12">
        <v>14</v>
      </c>
      <c r="B24" s="129" t="s">
        <v>234</v>
      </c>
      <c r="C24" s="129" t="s">
        <v>235</v>
      </c>
      <c r="D24" s="131" t="s">
        <v>236</v>
      </c>
      <c r="E24" s="132"/>
      <c r="F24" s="133" t="s">
        <v>295</v>
      </c>
      <c r="G24" s="14"/>
      <c r="H24" s="166"/>
      <c r="I24" s="166"/>
      <c r="J24" s="166"/>
      <c r="K24" s="167"/>
      <c r="L24" s="167"/>
      <c r="M24" s="168"/>
      <c r="N24" s="168"/>
      <c r="Q24" s="86">
        <v>73.34</v>
      </c>
      <c r="R24" s="85">
        <v>2.75</v>
      </c>
    </row>
    <row r="25" spans="1:19">
      <c r="A25" s="12">
        <v>15</v>
      </c>
      <c r="B25" s="129" t="s">
        <v>237</v>
      </c>
      <c r="C25" s="129" t="s">
        <v>238</v>
      </c>
      <c r="D25" s="131" t="s">
        <v>239</v>
      </c>
      <c r="E25" s="132"/>
      <c r="F25" s="133" t="s">
        <v>296</v>
      </c>
      <c r="G25" s="14"/>
      <c r="H25" s="166"/>
      <c r="I25" s="166"/>
      <c r="J25" s="166"/>
      <c r="K25" s="167"/>
      <c r="L25" s="167"/>
      <c r="M25" s="168"/>
      <c r="N25" s="168"/>
      <c r="Q25" s="86">
        <v>76.680000000000007</v>
      </c>
      <c r="R25" s="85">
        <v>2.5</v>
      </c>
    </row>
    <row r="26" spans="1:19">
      <c r="A26" s="12">
        <v>16</v>
      </c>
      <c r="B26" s="129" t="s">
        <v>240</v>
      </c>
      <c r="C26" s="129" t="s">
        <v>241</v>
      </c>
      <c r="D26" s="131" t="s">
        <v>242</v>
      </c>
      <c r="E26" s="132"/>
      <c r="F26" s="133" t="s">
        <v>287</v>
      </c>
      <c r="G26" s="14"/>
      <c r="H26" s="166"/>
      <c r="I26" s="166"/>
      <c r="J26" s="166"/>
      <c r="K26" s="167"/>
      <c r="L26" s="167"/>
      <c r="M26" s="168"/>
      <c r="N26" s="168"/>
      <c r="Q26" s="86">
        <v>80.02</v>
      </c>
      <c r="R26" s="85">
        <v>2.25</v>
      </c>
    </row>
    <row r="27" spans="1:19">
      <c r="A27" s="12">
        <v>17</v>
      </c>
      <c r="B27" s="129" t="s">
        <v>243</v>
      </c>
      <c r="C27" s="129" t="s">
        <v>244</v>
      </c>
      <c r="D27" s="131" t="s">
        <v>245</v>
      </c>
      <c r="E27" s="132"/>
      <c r="F27" s="133" t="s">
        <v>293</v>
      </c>
      <c r="G27" s="14"/>
      <c r="H27" s="166"/>
      <c r="I27" s="166"/>
      <c r="J27" s="166"/>
      <c r="K27" s="167"/>
      <c r="L27" s="167"/>
      <c r="M27" s="168"/>
      <c r="N27" s="168"/>
      <c r="Q27" s="86">
        <v>83.36</v>
      </c>
      <c r="R27" s="85">
        <v>2</v>
      </c>
    </row>
    <row r="28" spans="1:19">
      <c r="A28" s="12">
        <v>18</v>
      </c>
      <c r="B28" s="129" t="s">
        <v>246</v>
      </c>
      <c r="C28" s="129" t="s">
        <v>247</v>
      </c>
      <c r="D28" s="131" t="s">
        <v>248</v>
      </c>
      <c r="E28" s="132"/>
      <c r="F28" s="133" t="s">
        <v>291</v>
      </c>
      <c r="G28" s="14"/>
      <c r="H28" s="166"/>
      <c r="I28" s="166"/>
      <c r="J28" s="166"/>
      <c r="K28" s="167"/>
      <c r="L28" s="167"/>
      <c r="M28" s="168"/>
      <c r="N28" s="168"/>
      <c r="Q28" s="86">
        <v>86.7</v>
      </c>
      <c r="R28" s="85">
        <v>1.75</v>
      </c>
    </row>
    <row r="29" spans="1:19">
      <c r="A29" s="12">
        <v>19</v>
      </c>
      <c r="B29" s="129" t="s">
        <v>249</v>
      </c>
      <c r="C29" s="129" t="s">
        <v>250</v>
      </c>
      <c r="D29" s="131" t="s">
        <v>248</v>
      </c>
      <c r="E29" s="132"/>
      <c r="F29" s="133" t="s">
        <v>297</v>
      </c>
      <c r="G29" s="14"/>
      <c r="H29" s="166"/>
      <c r="I29" s="166"/>
      <c r="J29" s="166"/>
      <c r="K29" s="167"/>
      <c r="L29" s="167"/>
      <c r="M29" s="168"/>
      <c r="N29" s="168"/>
      <c r="Q29" s="86">
        <v>90.04</v>
      </c>
      <c r="R29" s="85">
        <v>1.5</v>
      </c>
    </row>
    <row r="30" spans="1:19">
      <c r="A30" s="12">
        <v>20</v>
      </c>
      <c r="B30" s="134" t="s">
        <v>251</v>
      </c>
      <c r="C30" s="134" t="s">
        <v>252</v>
      </c>
      <c r="D30" s="131" t="s">
        <v>253</v>
      </c>
      <c r="E30" s="132"/>
      <c r="F30" s="135" t="s">
        <v>298</v>
      </c>
      <c r="G30" s="14"/>
      <c r="H30" s="166"/>
      <c r="I30" s="166"/>
      <c r="J30" s="166"/>
      <c r="K30" s="167"/>
      <c r="L30" s="167"/>
      <c r="M30" s="168"/>
      <c r="N30" s="168"/>
      <c r="Q30" s="86">
        <v>93.38</v>
      </c>
      <c r="R30" s="85">
        <v>1.25</v>
      </c>
    </row>
    <row r="31" spans="1:19">
      <c r="A31" s="12">
        <v>21</v>
      </c>
      <c r="B31" s="129" t="s">
        <v>309</v>
      </c>
      <c r="C31" s="129" t="s">
        <v>254</v>
      </c>
      <c r="D31" s="131" t="s">
        <v>255</v>
      </c>
      <c r="E31" s="132"/>
      <c r="F31" s="133"/>
      <c r="G31" s="14"/>
      <c r="H31" s="166"/>
      <c r="I31" s="166"/>
      <c r="J31" s="166"/>
      <c r="K31" s="167"/>
      <c r="L31" s="167"/>
      <c r="M31" s="168"/>
      <c r="N31" s="168"/>
      <c r="Q31" s="85"/>
      <c r="R31" s="85"/>
    </row>
    <row r="32" spans="1:19">
      <c r="A32" s="12">
        <v>22</v>
      </c>
      <c r="B32" s="129" t="s">
        <v>256</v>
      </c>
      <c r="C32" s="129" t="s">
        <v>257</v>
      </c>
      <c r="D32" s="131" t="s">
        <v>258</v>
      </c>
      <c r="E32" s="132"/>
      <c r="F32" s="133" t="s">
        <v>299</v>
      </c>
      <c r="G32" s="14"/>
      <c r="H32" s="166"/>
      <c r="I32" s="166"/>
      <c r="J32" s="166"/>
      <c r="K32" s="167"/>
      <c r="L32" s="167"/>
      <c r="M32" s="168"/>
      <c r="N32" s="168"/>
      <c r="Q32" s="85">
        <v>96.72</v>
      </c>
      <c r="R32" s="85">
        <v>1</v>
      </c>
    </row>
    <row r="33" spans="1:14">
      <c r="A33" s="12">
        <v>23</v>
      </c>
      <c r="B33" s="129" t="s">
        <v>302</v>
      </c>
      <c r="C33" s="129" t="s">
        <v>259</v>
      </c>
      <c r="D33" s="131" t="s">
        <v>260</v>
      </c>
      <c r="E33" s="132"/>
      <c r="F33" s="133" t="s">
        <v>293</v>
      </c>
      <c r="G33" s="14"/>
      <c r="H33" s="166"/>
      <c r="I33" s="166"/>
      <c r="J33" s="166"/>
      <c r="K33" s="167"/>
      <c r="L33" s="167"/>
      <c r="M33" s="168"/>
      <c r="N33" s="168"/>
    </row>
    <row r="34" spans="1:14">
      <c r="A34" s="12">
        <v>24</v>
      </c>
      <c r="B34" s="139" t="s">
        <v>261</v>
      </c>
      <c r="C34" s="129" t="s">
        <v>262</v>
      </c>
      <c r="D34" s="131" t="s">
        <v>263</v>
      </c>
      <c r="E34" s="132"/>
      <c r="F34" s="133" t="s">
        <v>286</v>
      </c>
      <c r="G34" s="14"/>
      <c r="H34" s="166"/>
      <c r="I34" s="166"/>
      <c r="J34" s="166"/>
      <c r="K34" s="167"/>
      <c r="L34" s="167"/>
      <c r="M34" s="168"/>
      <c r="N34" s="168"/>
    </row>
    <row r="35" spans="1:14">
      <c r="A35" s="12">
        <v>25</v>
      </c>
      <c r="B35" s="129" t="s">
        <v>264</v>
      </c>
      <c r="C35" s="129" t="s">
        <v>265</v>
      </c>
      <c r="D35" s="131" t="s">
        <v>266</v>
      </c>
      <c r="E35" s="132"/>
      <c r="F35" s="133" t="s">
        <v>289</v>
      </c>
      <c r="G35" s="14"/>
      <c r="H35" s="166"/>
      <c r="I35" s="166"/>
      <c r="J35" s="166"/>
      <c r="K35" s="167"/>
      <c r="L35" s="167"/>
      <c r="M35" s="168"/>
      <c r="N35" s="168"/>
    </row>
    <row r="36" spans="1:14">
      <c r="A36" s="12">
        <v>26</v>
      </c>
      <c r="B36" s="129" t="s">
        <v>267</v>
      </c>
      <c r="C36" s="129" t="s">
        <v>268</v>
      </c>
      <c r="D36" s="131" t="s">
        <v>269</v>
      </c>
      <c r="E36" s="132"/>
      <c r="F36" s="133" t="s">
        <v>296</v>
      </c>
      <c r="G36" s="14"/>
      <c r="H36" s="166"/>
      <c r="I36" s="166"/>
      <c r="J36" s="166"/>
      <c r="K36" s="167"/>
      <c r="L36" s="167"/>
      <c r="M36" s="168"/>
      <c r="N36" s="168"/>
    </row>
    <row r="37" spans="1:14">
      <c r="A37" s="12">
        <v>27</v>
      </c>
      <c r="B37" s="129" t="s">
        <v>270</v>
      </c>
      <c r="C37" s="129" t="s">
        <v>271</v>
      </c>
      <c r="D37" s="131" t="s">
        <v>272</v>
      </c>
      <c r="E37" s="132"/>
      <c r="F37" s="133" t="s">
        <v>296</v>
      </c>
      <c r="G37" s="14"/>
      <c r="H37" s="166"/>
      <c r="I37" s="166"/>
      <c r="J37" s="166"/>
      <c r="K37" s="167"/>
      <c r="L37" s="167"/>
      <c r="M37" s="168"/>
      <c r="N37" s="168"/>
    </row>
    <row r="38" spans="1:14">
      <c r="A38" s="12">
        <v>28</v>
      </c>
      <c r="B38" s="129" t="s">
        <v>310</v>
      </c>
      <c r="C38" s="129" t="s">
        <v>303</v>
      </c>
      <c r="D38" s="131" t="s">
        <v>304</v>
      </c>
      <c r="E38" s="132"/>
      <c r="F38" s="133" t="s">
        <v>292</v>
      </c>
      <c r="G38" s="14"/>
      <c r="H38" s="166"/>
      <c r="I38" s="166"/>
      <c r="J38" s="166"/>
      <c r="K38" s="167"/>
      <c r="L38" s="167"/>
      <c r="M38" s="168"/>
      <c r="N38" s="168"/>
    </row>
    <row r="39" spans="1:14">
      <c r="A39" s="12">
        <v>29</v>
      </c>
      <c r="B39" s="136" t="s">
        <v>273</v>
      </c>
      <c r="C39" s="136" t="s">
        <v>274</v>
      </c>
      <c r="D39" s="137" t="s">
        <v>275</v>
      </c>
      <c r="E39" s="138"/>
      <c r="F39" s="137" t="s">
        <v>295</v>
      </c>
      <c r="G39" s="14"/>
      <c r="H39" s="166"/>
      <c r="I39" s="166"/>
      <c r="J39" s="166"/>
      <c r="K39" s="167"/>
      <c r="L39" s="167"/>
      <c r="M39" s="168"/>
      <c r="N39" s="168"/>
    </row>
    <row r="40" spans="1:14">
      <c r="A40" s="12">
        <v>30</v>
      </c>
      <c r="B40" s="129" t="s">
        <v>276</v>
      </c>
      <c r="C40" s="129" t="s">
        <v>277</v>
      </c>
      <c r="D40" s="131" t="s">
        <v>278</v>
      </c>
      <c r="E40" s="132"/>
      <c r="F40" s="133" t="s">
        <v>300</v>
      </c>
      <c r="G40" s="14"/>
      <c r="H40" s="166"/>
      <c r="I40" s="166"/>
      <c r="J40" s="166"/>
      <c r="K40" s="167"/>
      <c r="L40" s="167"/>
      <c r="M40" s="168"/>
      <c r="N40" s="168"/>
    </row>
    <row r="41" spans="1:14">
      <c r="A41" s="12">
        <v>31</v>
      </c>
      <c r="B41" s="129" t="s">
        <v>305</v>
      </c>
      <c r="C41" s="129" t="s">
        <v>311</v>
      </c>
      <c r="D41" s="131" t="s">
        <v>279</v>
      </c>
      <c r="E41" s="132"/>
      <c r="F41" s="133"/>
      <c r="G41" s="14"/>
      <c r="H41" s="166"/>
      <c r="I41" s="166"/>
      <c r="J41" s="166"/>
      <c r="K41" s="167"/>
      <c r="L41" s="167"/>
      <c r="M41" s="168"/>
      <c r="N41" s="168"/>
    </row>
    <row r="42" spans="1:14">
      <c r="A42" s="12">
        <v>32</v>
      </c>
      <c r="B42" s="139" t="s">
        <v>280</v>
      </c>
      <c r="C42" s="129" t="s">
        <v>281</v>
      </c>
      <c r="D42" s="131" t="s">
        <v>282</v>
      </c>
      <c r="E42" s="132"/>
      <c r="F42" s="133" t="s">
        <v>295</v>
      </c>
      <c r="G42" s="14"/>
      <c r="H42" s="166"/>
      <c r="I42" s="166"/>
      <c r="J42" s="166"/>
      <c r="K42" s="167"/>
      <c r="L42" s="167"/>
      <c r="M42" s="168"/>
      <c r="N42" s="168"/>
    </row>
    <row r="43" spans="1:14">
      <c r="A43" s="12">
        <v>33</v>
      </c>
      <c r="B43" s="129" t="s">
        <v>283</v>
      </c>
      <c r="C43" s="133" t="s">
        <v>284</v>
      </c>
      <c r="D43" s="131" t="s">
        <v>285</v>
      </c>
      <c r="E43" s="132"/>
      <c r="F43" s="140" t="s">
        <v>301</v>
      </c>
      <c r="G43" s="14"/>
      <c r="H43" s="166"/>
      <c r="I43" s="166"/>
      <c r="J43" s="166"/>
      <c r="K43" s="167"/>
      <c r="L43" s="167"/>
      <c r="M43" s="168"/>
      <c r="N43" s="168"/>
    </row>
    <row r="44" spans="1:14">
      <c r="A44" s="12">
        <v>34</v>
      </c>
      <c r="B44" s="129"/>
      <c r="C44" s="133"/>
      <c r="D44" s="131"/>
      <c r="E44" s="132"/>
      <c r="F44" s="140"/>
      <c r="G44" s="14"/>
      <c r="H44" s="166"/>
      <c r="I44" s="166"/>
      <c r="J44" s="166"/>
      <c r="K44" s="167"/>
      <c r="L44" s="167"/>
      <c r="M44" s="168"/>
      <c r="N44" s="168"/>
    </row>
    <row r="45" spans="1:14">
      <c r="A45" s="12">
        <v>35</v>
      </c>
      <c r="B45" s="13"/>
      <c r="C45" s="13"/>
      <c r="D45" s="123"/>
      <c r="E45" s="124"/>
      <c r="F45" s="13"/>
      <c r="G45" s="14"/>
      <c r="H45" s="166"/>
      <c r="I45" s="166"/>
      <c r="J45" s="166"/>
      <c r="K45" s="167"/>
      <c r="L45" s="167"/>
      <c r="M45" s="168"/>
      <c r="N45" s="168"/>
    </row>
    <row r="46" spans="1:14">
      <c r="A46" s="12">
        <v>36</v>
      </c>
      <c r="B46" s="16"/>
      <c r="C46" s="13"/>
      <c r="D46" s="123"/>
      <c r="E46" s="124"/>
      <c r="F46" s="13"/>
      <c r="G46" s="14"/>
      <c r="H46" s="166"/>
      <c r="I46" s="166"/>
      <c r="J46" s="166"/>
      <c r="K46" s="167"/>
      <c r="L46" s="167"/>
      <c r="M46" s="168"/>
      <c r="N46" s="168"/>
    </row>
    <row r="47" spans="1:14">
      <c r="A47" s="12">
        <v>37</v>
      </c>
      <c r="B47" s="16"/>
      <c r="C47" s="13"/>
      <c r="D47" s="123"/>
      <c r="E47" s="124"/>
      <c r="F47" s="13"/>
      <c r="G47" s="14"/>
      <c r="H47" s="166"/>
      <c r="I47" s="166"/>
      <c r="J47" s="166"/>
      <c r="K47" s="167"/>
      <c r="L47" s="167"/>
      <c r="M47" s="168"/>
      <c r="N47" s="168"/>
    </row>
    <row r="48" spans="1:14">
      <c r="A48" s="12">
        <v>38</v>
      </c>
      <c r="B48" s="13"/>
      <c r="C48" s="13"/>
      <c r="D48" s="123"/>
      <c r="E48" s="124"/>
      <c r="F48" s="13"/>
      <c r="G48" s="14"/>
      <c r="H48" s="166"/>
      <c r="I48" s="166"/>
      <c r="J48" s="166"/>
      <c r="K48" s="167"/>
      <c r="L48" s="167"/>
      <c r="M48" s="168"/>
      <c r="N48" s="168"/>
    </row>
    <row r="49" spans="1:14">
      <c r="A49" s="12">
        <v>39</v>
      </c>
      <c r="B49" s="13"/>
      <c r="C49" s="13"/>
      <c r="D49" s="123"/>
      <c r="E49" s="124"/>
      <c r="F49" s="13"/>
      <c r="G49" s="14"/>
      <c r="H49" s="166"/>
      <c r="I49" s="166"/>
      <c r="J49" s="166"/>
      <c r="K49" s="167"/>
      <c r="L49" s="167"/>
      <c r="M49" s="168"/>
      <c r="N49" s="168"/>
    </row>
    <row r="50" spans="1:14">
      <c r="A50" s="12">
        <v>40</v>
      </c>
      <c r="B50" s="13"/>
      <c r="C50" s="13"/>
      <c r="D50" s="123"/>
      <c r="E50" s="124"/>
      <c r="F50" s="13"/>
      <c r="G50" s="14"/>
      <c r="H50" s="166"/>
      <c r="I50" s="166"/>
      <c r="J50" s="166"/>
      <c r="K50" s="167"/>
      <c r="L50" s="167"/>
      <c r="M50" s="168"/>
      <c r="N50" s="168"/>
    </row>
    <row r="51" spans="1:14">
      <c r="A51" s="12">
        <v>41</v>
      </c>
      <c r="B51" s="13"/>
      <c r="C51" s="13"/>
      <c r="D51" s="123"/>
      <c r="E51" s="124"/>
      <c r="F51" s="13"/>
      <c r="G51" s="14"/>
      <c r="H51" s="166"/>
      <c r="I51" s="166"/>
      <c r="J51" s="166"/>
      <c r="K51" s="167"/>
      <c r="L51" s="167"/>
      <c r="M51" s="168"/>
      <c r="N51" s="168"/>
    </row>
    <row r="52" spans="1:14">
      <c r="A52" s="12">
        <v>42</v>
      </c>
      <c r="B52" s="13"/>
      <c r="C52" s="13"/>
      <c r="D52" s="123"/>
      <c r="E52" s="124"/>
      <c r="F52" s="13"/>
      <c r="G52" s="14"/>
      <c r="H52" s="166"/>
      <c r="I52" s="166"/>
      <c r="J52" s="166"/>
      <c r="K52" s="167"/>
      <c r="L52" s="167"/>
      <c r="M52" s="168"/>
      <c r="N52" s="168"/>
    </row>
    <row r="53" spans="1:14">
      <c r="A53" s="12">
        <v>43</v>
      </c>
      <c r="B53" s="13"/>
      <c r="C53" s="13"/>
      <c r="D53" s="123"/>
      <c r="E53" s="124"/>
      <c r="F53" s="13"/>
      <c r="G53" s="14"/>
      <c r="H53" s="166"/>
      <c r="I53" s="166"/>
      <c r="J53" s="166"/>
      <c r="K53" s="167"/>
      <c r="L53" s="167"/>
      <c r="M53" s="168"/>
      <c r="N53" s="168"/>
    </row>
    <row r="54" spans="1:14">
      <c r="A54" s="12">
        <v>44</v>
      </c>
      <c r="B54" s="13"/>
      <c r="C54" s="13"/>
      <c r="D54" s="123"/>
      <c r="E54" s="124"/>
      <c r="F54" s="13"/>
      <c r="G54" s="14"/>
      <c r="H54" s="166"/>
      <c r="I54" s="166"/>
      <c r="J54" s="166"/>
      <c r="K54" s="167"/>
      <c r="L54" s="167"/>
      <c r="M54" s="168"/>
      <c r="N54" s="168"/>
    </row>
    <row r="55" spans="1:14">
      <c r="A55" s="12">
        <v>45</v>
      </c>
      <c r="B55" s="13"/>
      <c r="C55" s="15"/>
      <c r="D55" s="123"/>
      <c r="E55" s="124"/>
      <c r="F55" s="13"/>
      <c r="G55" s="14"/>
      <c r="H55" s="166"/>
      <c r="I55" s="166"/>
      <c r="J55" s="166"/>
      <c r="K55" s="167"/>
      <c r="L55" s="167"/>
      <c r="M55" s="168"/>
      <c r="N55" s="168"/>
    </row>
    <row r="56" spans="1:14" hidden="1">
      <c r="A56" s="12">
        <v>46</v>
      </c>
      <c r="B56" s="13"/>
      <c r="C56" s="13"/>
      <c r="D56" s="13"/>
      <c r="E56" s="13"/>
      <c r="F56" s="13"/>
      <c r="G56" s="14"/>
      <c r="H56" s="166"/>
      <c r="I56" s="166"/>
      <c r="J56" s="166"/>
      <c r="K56" s="167"/>
      <c r="L56" s="167"/>
      <c r="M56" s="168"/>
      <c r="N56" s="168"/>
    </row>
    <row r="57" spans="1:14" hidden="1">
      <c r="A57" s="12">
        <v>47</v>
      </c>
      <c r="B57" s="75"/>
      <c r="C57" s="75"/>
      <c r="D57" s="75"/>
      <c r="E57" s="75"/>
      <c r="F57" s="75"/>
      <c r="G57" s="14"/>
      <c r="H57" s="166"/>
      <c r="I57" s="166"/>
      <c r="J57" s="166"/>
      <c r="K57" s="167"/>
      <c r="L57" s="167"/>
      <c r="M57" s="168"/>
      <c r="N57" s="168"/>
    </row>
    <row r="58" spans="1:14" hidden="1">
      <c r="A58" s="12">
        <v>48</v>
      </c>
      <c r="B58" s="13"/>
      <c r="C58" s="13"/>
      <c r="D58" s="13"/>
      <c r="E58" s="13"/>
      <c r="F58" s="13"/>
      <c r="G58" s="14"/>
      <c r="H58" s="166"/>
      <c r="I58" s="166"/>
      <c r="J58" s="166"/>
      <c r="K58" s="167"/>
      <c r="L58" s="167"/>
      <c r="M58" s="168"/>
      <c r="N58" s="168"/>
    </row>
    <row r="59" spans="1:14" hidden="1">
      <c r="A59" s="12">
        <v>49</v>
      </c>
      <c r="B59" s="75"/>
      <c r="C59" s="75"/>
      <c r="D59" s="75"/>
      <c r="E59" s="75"/>
      <c r="F59" s="75"/>
      <c r="G59" s="14"/>
      <c r="H59" s="166"/>
      <c r="I59" s="166"/>
      <c r="J59" s="166"/>
      <c r="K59" s="167"/>
      <c r="L59" s="167"/>
      <c r="M59" s="168"/>
      <c r="N59" s="168"/>
    </row>
    <row r="60" spans="1:14" hidden="1">
      <c r="A60" s="12">
        <v>50</v>
      </c>
      <c r="B60" s="75"/>
      <c r="C60" s="75"/>
      <c r="D60" s="75"/>
      <c r="E60" s="75"/>
      <c r="F60" s="75"/>
      <c r="G60" s="14"/>
      <c r="H60" s="166"/>
      <c r="I60" s="166"/>
      <c r="J60" s="166"/>
      <c r="K60" s="167"/>
      <c r="L60" s="167"/>
      <c r="M60" s="168"/>
      <c r="N60" s="168"/>
    </row>
    <row r="61" spans="1:14" hidden="1">
      <c r="A61" s="12">
        <v>51</v>
      </c>
      <c r="B61" s="13"/>
      <c r="C61" s="13"/>
      <c r="D61" s="13"/>
      <c r="E61" s="13"/>
      <c r="F61" s="13"/>
      <c r="G61" s="14"/>
      <c r="H61" s="166"/>
      <c r="I61" s="166"/>
      <c r="J61" s="166"/>
      <c r="K61" s="167"/>
      <c r="L61" s="167"/>
      <c r="M61" s="168"/>
      <c r="N61" s="168"/>
    </row>
    <row r="62" spans="1:14" hidden="1">
      <c r="A62" s="12">
        <v>52</v>
      </c>
      <c r="B62" s="13"/>
      <c r="C62" s="13"/>
      <c r="D62" s="13"/>
      <c r="E62" s="13"/>
      <c r="F62" s="13"/>
      <c r="G62" s="14"/>
      <c r="H62" s="166"/>
      <c r="I62" s="166"/>
      <c r="J62" s="166"/>
      <c r="K62" s="167"/>
      <c r="L62" s="167"/>
      <c r="M62" s="168"/>
      <c r="N62" s="168"/>
    </row>
    <row r="63" spans="1:14" hidden="1">
      <c r="A63" s="12">
        <v>53</v>
      </c>
      <c r="B63" s="13"/>
      <c r="C63" s="13"/>
      <c r="D63" s="13"/>
      <c r="E63" s="13"/>
      <c r="F63" s="13"/>
      <c r="G63" s="14"/>
      <c r="H63" s="166"/>
      <c r="I63" s="166"/>
      <c r="J63" s="166"/>
      <c r="K63" s="167"/>
      <c r="L63" s="167"/>
      <c r="M63" s="168"/>
      <c r="N63" s="168"/>
    </row>
    <row r="64" spans="1:14" hidden="1">
      <c r="A64" s="12">
        <v>54</v>
      </c>
      <c r="B64" s="13"/>
      <c r="C64" s="15"/>
      <c r="D64" s="15"/>
      <c r="E64" s="13"/>
      <c r="F64" s="13"/>
      <c r="G64" s="14"/>
      <c r="H64" s="166"/>
      <c r="I64" s="166"/>
      <c r="J64" s="166"/>
      <c r="K64" s="167"/>
      <c r="L64" s="167"/>
      <c r="M64" s="168"/>
      <c r="N64" s="168"/>
    </row>
    <row r="65" spans="1:14" hidden="1">
      <c r="A65" s="12">
        <v>55</v>
      </c>
      <c r="B65" s="13"/>
      <c r="C65" s="13"/>
      <c r="D65" s="13"/>
      <c r="E65" s="13"/>
      <c r="F65" s="13"/>
      <c r="G65" s="14"/>
      <c r="H65" s="166"/>
      <c r="I65" s="166"/>
      <c r="J65" s="166"/>
      <c r="K65" s="167"/>
      <c r="L65" s="167"/>
      <c r="M65" s="168"/>
      <c r="N65" s="168"/>
    </row>
    <row r="66" spans="1:14" hidden="1">
      <c r="A66" s="12">
        <v>56</v>
      </c>
      <c r="B66" s="13"/>
      <c r="C66" s="13"/>
      <c r="D66" s="13"/>
      <c r="E66" s="13"/>
      <c r="F66" s="13"/>
      <c r="G66" s="14"/>
      <c r="H66" s="166"/>
      <c r="I66" s="166"/>
      <c r="J66" s="166"/>
      <c r="K66" s="167"/>
      <c r="L66" s="167"/>
      <c r="M66" s="168"/>
      <c r="N66" s="168"/>
    </row>
    <row r="67" spans="1:14" hidden="1">
      <c r="A67" s="12">
        <v>57</v>
      </c>
      <c r="B67" s="13"/>
      <c r="C67" s="13"/>
      <c r="D67" s="13"/>
      <c r="E67" s="13"/>
      <c r="F67" s="75"/>
      <c r="G67" s="14"/>
      <c r="H67" s="166"/>
      <c r="I67" s="166"/>
      <c r="J67" s="166"/>
      <c r="K67" s="167"/>
      <c r="L67" s="167"/>
      <c r="M67" s="168"/>
      <c r="N67" s="168"/>
    </row>
    <row r="68" spans="1:14" hidden="1">
      <c r="A68" s="12">
        <v>58</v>
      </c>
      <c r="B68" s="13"/>
      <c r="C68" s="13"/>
      <c r="D68" s="13"/>
      <c r="E68" s="13"/>
      <c r="F68" s="13"/>
      <c r="G68" s="14"/>
      <c r="H68" s="166"/>
      <c r="I68" s="166"/>
      <c r="J68" s="166"/>
      <c r="K68" s="167"/>
      <c r="L68" s="167"/>
      <c r="M68" s="168"/>
      <c r="N68" s="168"/>
    </row>
    <row r="69" spans="1:14" hidden="1">
      <c r="A69" s="12">
        <v>59</v>
      </c>
      <c r="B69" s="13"/>
      <c r="C69" s="13"/>
      <c r="D69" s="13"/>
      <c r="E69" s="13"/>
      <c r="F69" s="13"/>
      <c r="G69" s="14"/>
      <c r="H69" s="166"/>
      <c r="I69" s="166"/>
      <c r="J69" s="166"/>
      <c r="K69" s="167"/>
      <c r="L69" s="167"/>
      <c r="M69" s="168"/>
      <c r="N69" s="168"/>
    </row>
    <row r="70" spans="1:14" hidden="1">
      <c r="A70" s="12">
        <v>60</v>
      </c>
      <c r="B70" s="13"/>
      <c r="C70" s="13"/>
      <c r="D70" s="13"/>
      <c r="E70" s="13"/>
      <c r="F70" s="13"/>
      <c r="G70" s="14"/>
      <c r="H70" s="166"/>
      <c r="I70" s="166"/>
      <c r="J70" s="166"/>
      <c r="K70" s="167"/>
      <c r="L70" s="167"/>
      <c r="M70" s="168"/>
      <c r="N70" s="168"/>
    </row>
    <row r="71" spans="1:14" hidden="1">
      <c r="A71" s="12">
        <v>61</v>
      </c>
      <c r="B71" s="75"/>
      <c r="C71" s="75"/>
      <c r="D71" s="75"/>
      <c r="E71" s="75"/>
      <c r="F71" s="75"/>
      <c r="G71" s="14"/>
      <c r="H71" s="166"/>
      <c r="I71" s="166"/>
      <c r="J71" s="166"/>
      <c r="K71" s="167"/>
      <c r="L71" s="167"/>
      <c r="M71" s="168"/>
      <c r="N71" s="168"/>
    </row>
  </sheetData>
  <sortState ref="B11:E45">
    <sortCondition ref="C11:C45"/>
  </sortState>
  <mergeCells count="215">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H61:J61"/>
    <mergeCell ref="K61:L61"/>
    <mergeCell ref="M61:N61"/>
    <mergeCell ref="H62:J62"/>
    <mergeCell ref="K62:L62"/>
    <mergeCell ref="M62:N62"/>
    <mergeCell ref="H59:J59"/>
    <mergeCell ref="K59:L59"/>
    <mergeCell ref="M59:N59"/>
    <mergeCell ref="H60:J60"/>
    <mergeCell ref="K60:L60"/>
    <mergeCell ref="M60:N60"/>
    <mergeCell ref="H57:J57"/>
    <mergeCell ref="K57:L57"/>
    <mergeCell ref="M57:N57"/>
    <mergeCell ref="H58:J58"/>
    <mergeCell ref="K58:L58"/>
    <mergeCell ref="M58:N58"/>
    <mergeCell ref="H55:J55"/>
    <mergeCell ref="K55:L55"/>
    <mergeCell ref="M55:N55"/>
    <mergeCell ref="H56:J56"/>
    <mergeCell ref="K56:L56"/>
    <mergeCell ref="M56:N56"/>
    <mergeCell ref="H53:J53"/>
    <mergeCell ref="K53:L53"/>
    <mergeCell ref="M53:N53"/>
    <mergeCell ref="H54:J54"/>
    <mergeCell ref="K54:L54"/>
    <mergeCell ref="M54:N54"/>
    <mergeCell ref="H51:J51"/>
    <mergeCell ref="K51:L51"/>
    <mergeCell ref="M51:N51"/>
    <mergeCell ref="H52:J52"/>
    <mergeCell ref="K52:L52"/>
    <mergeCell ref="M52:N52"/>
    <mergeCell ref="H49:J49"/>
    <mergeCell ref="K49:L49"/>
    <mergeCell ref="M49:N49"/>
    <mergeCell ref="H50:J50"/>
    <mergeCell ref="K50:L50"/>
    <mergeCell ref="M50:N50"/>
    <mergeCell ref="H47:J47"/>
    <mergeCell ref="K47:L47"/>
    <mergeCell ref="M47:N47"/>
    <mergeCell ref="H48:J48"/>
    <mergeCell ref="K48:L48"/>
    <mergeCell ref="M48:N48"/>
    <mergeCell ref="H45:J45"/>
    <mergeCell ref="K45:L45"/>
    <mergeCell ref="M45:N45"/>
    <mergeCell ref="H46:J46"/>
    <mergeCell ref="K46:L46"/>
    <mergeCell ref="M46:N46"/>
    <mergeCell ref="H43:J43"/>
    <mergeCell ref="K43:L43"/>
    <mergeCell ref="M43:N43"/>
    <mergeCell ref="H44:J44"/>
    <mergeCell ref="K44:L44"/>
    <mergeCell ref="M44:N44"/>
    <mergeCell ref="H41:J41"/>
    <mergeCell ref="K41:L41"/>
    <mergeCell ref="M41:N41"/>
    <mergeCell ref="H42:J42"/>
    <mergeCell ref="K42:L42"/>
    <mergeCell ref="M42:N42"/>
    <mergeCell ref="H39:J39"/>
    <mergeCell ref="K39:L39"/>
    <mergeCell ref="M39:N39"/>
    <mergeCell ref="H40:J40"/>
    <mergeCell ref="K40:L40"/>
    <mergeCell ref="M40:N40"/>
    <mergeCell ref="H37:J37"/>
    <mergeCell ref="K37:L37"/>
    <mergeCell ref="M37:N37"/>
    <mergeCell ref="H38:J38"/>
    <mergeCell ref="K38:L38"/>
    <mergeCell ref="M38:N38"/>
    <mergeCell ref="H35:J35"/>
    <mergeCell ref="K35:L35"/>
    <mergeCell ref="M35:N35"/>
    <mergeCell ref="H36:J36"/>
    <mergeCell ref="K36:L36"/>
    <mergeCell ref="M36:N36"/>
    <mergeCell ref="H33:J33"/>
    <mergeCell ref="K33:L33"/>
    <mergeCell ref="M33:N33"/>
    <mergeCell ref="H34:J34"/>
    <mergeCell ref="K34:L34"/>
    <mergeCell ref="M34:N34"/>
    <mergeCell ref="H31:J31"/>
    <mergeCell ref="K31:L31"/>
    <mergeCell ref="M31:N31"/>
    <mergeCell ref="H32:J32"/>
    <mergeCell ref="K32:L32"/>
    <mergeCell ref="M32:N32"/>
    <mergeCell ref="H29:J29"/>
    <mergeCell ref="K29:L29"/>
    <mergeCell ref="M29:N29"/>
    <mergeCell ref="H30:J30"/>
    <mergeCell ref="K30:L30"/>
    <mergeCell ref="M30:N30"/>
    <mergeCell ref="H27:J27"/>
    <mergeCell ref="K27:L27"/>
    <mergeCell ref="M27:N27"/>
    <mergeCell ref="H28:J28"/>
    <mergeCell ref="K28:L28"/>
    <mergeCell ref="M28:N28"/>
    <mergeCell ref="H25:J25"/>
    <mergeCell ref="K25:L25"/>
    <mergeCell ref="M25:N25"/>
    <mergeCell ref="H26:J26"/>
    <mergeCell ref="K26:L26"/>
    <mergeCell ref="M26:N26"/>
    <mergeCell ref="H23:J23"/>
    <mergeCell ref="K23:L23"/>
    <mergeCell ref="M23:N23"/>
    <mergeCell ref="H24:J24"/>
    <mergeCell ref="K24:L24"/>
    <mergeCell ref="M24:N24"/>
    <mergeCell ref="H21:J21"/>
    <mergeCell ref="K21:L21"/>
    <mergeCell ref="M21:N21"/>
    <mergeCell ref="H22:J22"/>
    <mergeCell ref="K22:L22"/>
    <mergeCell ref="M22:N22"/>
    <mergeCell ref="H19:J19"/>
    <mergeCell ref="K19:L19"/>
    <mergeCell ref="M19:N19"/>
    <mergeCell ref="H20:J20"/>
    <mergeCell ref="K20:L20"/>
    <mergeCell ref="M20:N20"/>
    <mergeCell ref="H17:J17"/>
    <mergeCell ref="K17:L17"/>
    <mergeCell ref="M17:N17"/>
    <mergeCell ref="H18:J18"/>
    <mergeCell ref="K18:L18"/>
    <mergeCell ref="M18:N18"/>
    <mergeCell ref="H15:J15"/>
    <mergeCell ref="K15:L15"/>
    <mergeCell ref="M15:N15"/>
    <mergeCell ref="H16:J16"/>
    <mergeCell ref="K16:L16"/>
    <mergeCell ref="M16:N16"/>
    <mergeCell ref="K14:L14"/>
    <mergeCell ref="M14:N14"/>
    <mergeCell ref="M9:N10"/>
    <mergeCell ref="H11:J11"/>
    <mergeCell ref="K11:L11"/>
    <mergeCell ref="M11:N11"/>
    <mergeCell ref="H12:J12"/>
    <mergeCell ref="K12:L12"/>
    <mergeCell ref="M12:N1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s>
  <conditionalFormatting sqref="B45:B71">
    <cfRule type="cellIs" dxfId="32" priority="28" stopIfTrue="1" operator="equal">
      <formula>0</formula>
    </cfRule>
  </conditionalFormatting>
  <conditionalFormatting sqref="B45:B71">
    <cfRule type="cellIs" dxfId="31" priority="29" operator="equal">
      <formula>0</formula>
    </cfRule>
  </conditionalFormatting>
  <conditionalFormatting sqref="C45:D71">
    <cfRule type="cellIs" dxfId="30" priority="27" operator="equal">
      <formula>0</formula>
    </cfRule>
  </conditionalFormatting>
  <conditionalFormatting sqref="C45:D71">
    <cfRule type="cellIs" dxfId="29" priority="26" stopIfTrue="1" operator="equal">
      <formula>0</formula>
    </cfRule>
  </conditionalFormatting>
  <conditionalFormatting sqref="E56:E71">
    <cfRule type="cellIs" dxfId="28" priority="25" operator="equal">
      <formula>0</formula>
    </cfRule>
  </conditionalFormatting>
  <conditionalFormatting sqref="E56:E71">
    <cfRule type="cellIs" dxfId="27" priority="24" stopIfTrue="1" operator="equal">
      <formula>0</formula>
    </cfRule>
  </conditionalFormatting>
  <conditionalFormatting sqref="F45:F71">
    <cfRule type="cellIs" dxfId="26" priority="23" operator="equal">
      <formula>0</formula>
    </cfRule>
  </conditionalFormatting>
  <conditionalFormatting sqref="F45:F71">
    <cfRule type="cellIs" dxfId="25" priority="22" stopIfTrue="1" operator="equal">
      <formula>0</formula>
    </cfRule>
  </conditionalFormatting>
  <conditionalFormatting sqref="C7 C6:E6 C8:E8 H6:H8">
    <cfRule type="cellIs" dxfId="24" priority="21" operator="equal">
      <formula>""" """</formula>
    </cfRule>
  </conditionalFormatting>
  <conditionalFormatting sqref="C6:E6">
    <cfRule type="containsBlanks" dxfId="23" priority="19">
      <formula>LEN(TRIM(C6))=0</formula>
    </cfRule>
    <cfRule type="cellIs" dxfId="22" priority="20" operator="equal">
      <formula>""""""</formula>
    </cfRule>
  </conditionalFormatting>
  <conditionalFormatting sqref="C7 C8:E8 H6:H8">
    <cfRule type="containsBlanks" dxfId="21" priority="18">
      <formula>LEN(TRIM(C6))=0</formula>
    </cfRule>
  </conditionalFormatting>
  <conditionalFormatting sqref="Q12:S18">
    <cfRule type="containsBlanks" dxfId="20" priority="17">
      <formula>LEN(TRIM(Q12))=0</formula>
    </cfRule>
  </conditionalFormatting>
  <conditionalFormatting sqref="B11:B30">
    <cfRule type="cellIs" dxfId="19" priority="16" stopIfTrue="1" operator="equal">
      <formula>0</formula>
    </cfRule>
  </conditionalFormatting>
  <conditionalFormatting sqref="B11:B30">
    <cfRule type="cellIs" dxfId="18" priority="15" operator="equal">
      <formula>0</formula>
    </cfRule>
  </conditionalFormatting>
  <conditionalFormatting sqref="C11:D30">
    <cfRule type="cellIs" dxfId="17" priority="14" operator="equal">
      <formula>0</formula>
    </cfRule>
  </conditionalFormatting>
  <conditionalFormatting sqref="C11:D30">
    <cfRule type="cellIs" dxfId="16" priority="13" stopIfTrue="1" operator="equal">
      <formula>0</formula>
    </cfRule>
  </conditionalFormatting>
  <conditionalFormatting sqref="F11:F30">
    <cfRule type="cellIs" dxfId="15" priority="12" operator="equal">
      <formula>0</formula>
    </cfRule>
  </conditionalFormatting>
  <conditionalFormatting sqref="F11:F30">
    <cfRule type="cellIs" dxfId="14" priority="11" stopIfTrue="1" operator="equal">
      <formula>0</formula>
    </cfRule>
  </conditionalFormatting>
  <conditionalFormatting sqref="B11:D29">
    <cfRule type="cellIs" dxfId="13" priority="10" stopIfTrue="1" operator="equal">
      <formula>0</formula>
    </cfRule>
  </conditionalFormatting>
  <conditionalFormatting sqref="B11:D29">
    <cfRule type="cellIs" dxfId="12" priority="9" operator="equal">
      <formula>0</formula>
    </cfRule>
  </conditionalFormatting>
  <conditionalFormatting sqref="B31:B33">
    <cfRule type="cellIs" dxfId="11" priority="8" stopIfTrue="1" operator="equal">
      <formula>0</formula>
    </cfRule>
  </conditionalFormatting>
  <conditionalFormatting sqref="B31:B33">
    <cfRule type="cellIs" dxfId="10" priority="7" operator="equal">
      <formula>0</formula>
    </cfRule>
  </conditionalFormatting>
  <conditionalFormatting sqref="B11:B33 B35:B41">
    <cfRule type="cellIs" dxfId="9" priority="6" stopIfTrue="1" operator="equal">
      <formula>0</formula>
    </cfRule>
  </conditionalFormatting>
  <conditionalFormatting sqref="B11:B33 B35:B41">
    <cfRule type="cellIs" dxfId="8" priority="5" operator="equal">
      <formula>0</formula>
    </cfRule>
  </conditionalFormatting>
  <conditionalFormatting sqref="C11:D42">
    <cfRule type="cellIs" dxfId="7" priority="4" operator="equal">
      <formula>0</formula>
    </cfRule>
  </conditionalFormatting>
  <conditionalFormatting sqref="C11:D42">
    <cfRule type="cellIs" dxfId="6" priority="3" stopIfTrue="1" operator="equal">
      <formula>0</formula>
    </cfRule>
  </conditionalFormatting>
  <conditionalFormatting sqref="F11:F42">
    <cfRule type="cellIs" dxfId="5" priority="2" operator="equal">
      <formula>0</formula>
    </cfRule>
  </conditionalFormatting>
  <conditionalFormatting sqref="F11:F42">
    <cfRule type="cellIs" dxfId="4" priority="1" stopIfTrue="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abSelected="1" workbookViewId="0">
      <pane xSplit="3" topLeftCell="D1" activePane="topRight" state="frozen"/>
      <selection pane="topRight" activeCell="I14" sqref="I14"/>
    </sheetView>
  </sheetViews>
  <sheetFormatPr defaultRowHeight="15"/>
  <cols>
    <col min="1" max="1" width="6.7109375" customWidth="1"/>
    <col min="2" max="2" width="18.140625" customWidth="1"/>
    <col min="3" max="3" width="32.57031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231" t="s">
        <v>82</v>
      </c>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1"/>
      <c r="BF2" s="231"/>
      <c r="BG2" s="231"/>
      <c r="BH2" s="231"/>
      <c r="BI2" s="231"/>
      <c r="BJ2" s="231"/>
      <c r="BK2" s="231"/>
      <c r="BL2" s="231"/>
      <c r="BM2" s="231"/>
      <c r="BN2" s="231"/>
      <c r="BO2" s="231"/>
      <c r="BP2" s="231"/>
      <c r="BQ2" s="231"/>
      <c r="BR2" s="231"/>
      <c r="BS2" s="231"/>
      <c r="BT2" s="231"/>
      <c r="BU2" s="231"/>
      <c r="BV2" s="231"/>
      <c r="BW2" s="231"/>
      <c r="BX2" s="231"/>
      <c r="BY2" s="231"/>
      <c r="BZ2" s="231"/>
      <c r="CA2" s="231"/>
      <c r="CB2" s="231"/>
      <c r="CC2" s="231"/>
      <c r="CD2" s="231"/>
      <c r="CE2" s="231"/>
      <c r="CF2" s="231"/>
      <c r="CG2" s="231"/>
      <c r="CH2" s="231"/>
      <c r="CI2" s="231"/>
      <c r="CJ2" s="231"/>
      <c r="CK2" s="231"/>
      <c r="CL2" s="231"/>
      <c r="CM2" s="231"/>
      <c r="CN2" s="231"/>
      <c r="CO2" s="231"/>
      <c r="CP2" s="231"/>
      <c r="CQ2" s="231"/>
      <c r="CR2" s="231"/>
      <c r="CS2" s="231"/>
      <c r="CT2" s="231"/>
      <c r="CU2" s="231"/>
    </row>
    <row r="3" spans="1:99" ht="15" customHeight="1">
      <c r="A3" s="231"/>
      <c r="B3" s="231"/>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1"/>
      <c r="AX3" s="231"/>
      <c r="AY3" s="231"/>
      <c r="AZ3" s="231"/>
      <c r="BA3" s="231"/>
      <c r="BB3" s="231"/>
      <c r="BC3" s="231"/>
      <c r="BD3" s="231"/>
      <c r="BE3" s="231"/>
      <c r="BF3" s="231"/>
      <c r="BG3" s="231"/>
      <c r="BH3" s="231"/>
      <c r="BI3" s="231"/>
      <c r="BJ3" s="231"/>
      <c r="BK3" s="231"/>
      <c r="BL3" s="231"/>
      <c r="BM3" s="231"/>
      <c r="BN3" s="231"/>
      <c r="BO3" s="231"/>
      <c r="BP3" s="231"/>
      <c r="BQ3" s="231"/>
      <c r="BR3" s="231"/>
      <c r="BS3" s="231"/>
      <c r="BT3" s="231"/>
      <c r="BU3" s="231"/>
      <c r="BV3" s="231"/>
      <c r="BW3" s="231"/>
      <c r="BX3" s="231"/>
      <c r="BY3" s="231"/>
      <c r="BZ3" s="231"/>
      <c r="CA3" s="231"/>
      <c r="CB3" s="231"/>
      <c r="CC3" s="231"/>
      <c r="CD3" s="231"/>
      <c r="CE3" s="231"/>
      <c r="CF3" s="231"/>
      <c r="CG3" s="231"/>
      <c r="CH3" s="231"/>
      <c r="CI3" s="231"/>
      <c r="CJ3" s="231"/>
      <c r="CK3" s="231"/>
      <c r="CL3" s="231"/>
      <c r="CM3" s="231"/>
      <c r="CN3" s="231"/>
      <c r="CO3" s="231"/>
      <c r="CP3" s="231"/>
      <c r="CQ3" s="231"/>
      <c r="CR3" s="231"/>
      <c r="CS3" s="231"/>
      <c r="CT3" s="231"/>
      <c r="CU3" s="231"/>
    </row>
    <row r="4" spans="1:99" ht="15.75" thickBot="1"/>
    <row r="5" spans="1:99" ht="15.75" customHeight="1" thickBot="1">
      <c r="A5" s="192" t="s">
        <v>27</v>
      </c>
      <c r="B5" s="195" t="s">
        <v>28</v>
      </c>
      <c r="C5" s="195" t="s">
        <v>29</v>
      </c>
      <c r="D5" s="196" t="s">
        <v>30</v>
      </c>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7"/>
      <c r="AV5" s="197"/>
      <c r="AW5" s="197"/>
      <c r="AX5" s="197"/>
      <c r="AY5" s="197"/>
      <c r="AZ5" s="197"/>
      <c r="BA5" s="197"/>
      <c r="BB5" s="197"/>
      <c r="BC5" s="197"/>
      <c r="BD5" s="198"/>
      <c r="BE5" s="199" t="s">
        <v>31</v>
      </c>
      <c r="BF5" s="200"/>
      <c r="BG5" s="200"/>
      <c r="BH5" s="200"/>
      <c r="BI5" s="200"/>
      <c r="BJ5" s="200"/>
      <c r="BK5" s="200"/>
      <c r="BL5" s="200"/>
      <c r="BM5" s="200"/>
      <c r="BN5" s="200"/>
      <c r="BO5" s="200"/>
      <c r="BP5" s="200"/>
      <c r="BQ5" s="200"/>
      <c r="BR5" s="200"/>
      <c r="BS5" s="200"/>
      <c r="BT5" s="200"/>
      <c r="BU5" s="200"/>
      <c r="BV5" s="200"/>
      <c r="BW5" s="200"/>
      <c r="BX5" s="200"/>
      <c r="BY5" s="200"/>
      <c r="BZ5" s="200"/>
      <c r="CA5" s="200"/>
      <c r="CB5" s="200"/>
      <c r="CC5" s="200"/>
      <c r="CD5" s="200"/>
      <c r="CE5" s="200"/>
      <c r="CF5" s="200"/>
      <c r="CG5" s="200"/>
      <c r="CH5" s="200"/>
      <c r="CI5" s="200"/>
      <c r="CJ5" s="200"/>
      <c r="CK5" s="200"/>
      <c r="CL5" s="200"/>
      <c r="CM5" s="200"/>
      <c r="CN5" s="200"/>
      <c r="CO5" s="200"/>
      <c r="CP5" s="200"/>
      <c r="CQ5" s="200"/>
      <c r="CR5" s="201"/>
      <c r="CS5" s="208" t="s">
        <v>32</v>
      </c>
      <c r="CT5" s="209"/>
      <c r="CU5" s="210"/>
    </row>
    <row r="6" spans="1:99" ht="15.75" customHeight="1" thickBot="1">
      <c r="A6" s="193"/>
      <c r="B6" s="195"/>
      <c r="C6" s="195"/>
      <c r="D6" s="229" t="s">
        <v>33</v>
      </c>
      <c r="E6" s="230"/>
      <c r="F6" s="230"/>
      <c r="G6" s="230"/>
      <c r="H6" s="230"/>
      <c r="I6" s="230"/>
      <c r="J6" s="214" t="s">
        <v>127</v>
      </c>
      <c r="K6" s="214"/>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t="s">
        <v>128</v>
      </c>
      <c r="AP6" s="214"/>
      <c r="AQ6" s="214"/>
      <c r="AR6" s="214"/>
      <c r="AS6" s="214" t="s">
        <v>34</v>
      </c>
      <c r="AT6" s="214"/>
      <c r="AU6" s="214"/>
      <c r="AV6" s="214" t="s">
        <v>35</v>
      </c>
      <c r="AW6" s="214"/>
      <c r="AX6" s="214"/>
      <c r="AY6" s="214"/>
      <c r="AZ6" s="214"/>
      <c r="BA6" s="214"/>
      <c r="BB6" s="214"/>
      <c r="BC6" s="219" t="s">
        <v>36</v>
      </c>
      <c r="BD6" s="220"/>
      <c r="BE6" s="221" t="s">
        <v>137</v>
      </c>
      <c r="BF6" s="222"/>
      <c r="BG6" s="222"/>
      <c r="BH6" s="222"/>
      <c r="BI6" s="222"/>
      <c r="BJ6" s="222"/>
      <c r="BK6" s="223"/>
      <c r="BL6" s="224" t="s">
        <v>138</v>
      </c>
      <c r="BM6" s="222"/>
      <c r="BN6" s="222"/>
      <c r="BO6" s="222"/>
      <c r="BP6" s="222"/>
      <c r="BQ6" s="222"/>
      <c r="BR6" s="222"/>
      <c r="BS6" s="222"/>
      <c r="BT6" s="222"/>
      <c r="BU6" s="222"/>
      <c r="BV6" s="222"/>
      <c r="BW6" s="222"/>
      <c r="BX6" s="222"/>
      <c r="BY6" s="222"/>
      <c r="BZ6" s="222"/>
      <c r="CA6" s="222"/>
      <c r="CB6" s="222"/>
      <c r="CC6" s="222"/>
      <c r="CD6" s="222"/>
      <c r="CE6" s="222"/>
      <c r="CF6" s="222"/>
      <c r="CG6" s="222"/>
      <c r="CH6" s="222"/>
      <c r="CI6" s="222"/>
      <c r="CJ6" s="222"/>
      <c r="CK6" s="222"/>
      <c r="CL6" s="222"/>
      <c r="CM6" s="222"/>
      <c r="CN6" s="222"/>
      <c r="CO6" s="222"/>
      <c r="CP6" s="222"/>
      <c r="CQ6" s="211" t="s">
        <v>37</v>
      </c>
      <c r="CR6" s="211"/>
      <c r="CS6" s="191" t="s">
        <v>38</v>
      </c>
      <c r="CT6" s="191" t="s">
        <v>39</v>
      </c>
      <c r="CU6" s="215" t="s">
        <v>40</v>
      </c>
    </row>
    <row r="7" spans="1:99" ht="15.75" thickBot="1">
      <c r="A7" s="193"/>
      <c r="B7" s="195"/>
      <c r="C7" s="195"/>
      <c r="E7" s="94"/>
      <c r="F7" s="100">
        <v>0.3</v>
      </c>
      <c r="H7" s="94"/>
      <c r="I7" s="100">
        <v>0.3</v>
      </c>
      <c r="J7" s="204"/>
      <c r="K7" s="204"/>
      <c r="L7" s="204"/>
      <c r="M7" s="204"/>
      <c r="N7" s="204"/>
      <c r="O7" s="204"/>
      <c r="P7" s="204"/>
      <c r="Q7" s="204"/>
      <c r="R7" s="204"/>
      <c r="S7" s="204"/>
      <c r="T7" s="218"/>
      <c r="U7" s="218"/>
      <c r="V7" s="204"/>
      <c r="W7" s="204"/>
      <c r="X7" s="204"/>
      <c r="Y7" s="204"/>
      <c r="Z7" s="204"/>
      <c r="AA7" s="204"/>
      <c r="AB7" s="204"/>
      <c r="AC7" s="204"/>
      <c r="AD7" s="204"/>
      <c r="AE7" s="204"/>
      <c r="AF7" s="204"/>
      <c r="AG7" s="204"/>
      <c r="AH7" s="204"/>
      <c r="AI7" s="204"/>
      <c r="AJ7" s="204"/>
      <c r="AK7" s="204"/>
      <c r="AL7" s="205">
        <f>COUNT(AJ9,AH9,AF9,AD9,Z9,V9,T9,P9,N9,L9,J9,X9)</f>
        <v>2</v>
      </c>
      <c r="AM7" s="205"/>
      <c r="AN7" s="101">
        <v>0.2</v>
      </c>
      <c r="AO7" s="204" t="s">
        <v>312</v>
      </c>
      <c r="AP7" s="204"/>
      <c r="AQ7" s="204" t="s">
        <v>313</v>
      </c>
      <c r="AR7" s="204"/>
      <c r="AS7" s="205">
        <f>COUNT(AO9,AQ9,AS9)</f>
        <v>2</v>
      </c>
      <c r="AT7" s="205"/>
      <c r="AU7" s="93">
        <v>0.1</v>
      </c>
      <c r="AV7" s="204" t="s">
        <v>314</v>
      </c>
      <c r="AW7" s="204"/>
      <c r="AX7" s="204"/>
      <c r="AY7" s="204"/>
      <c r="AZ7" s="205">
        <f>COUNT(AV9,AX9,AZ9)</f>
        <v>0</v>
      </c>
      <c r="BA7" s="205"/>
      <c r="BB7" s="17">
        <v>0.1</v>
      </c>
      <c r="BC7" s="219"/>
      <c r="BD7" s="220"/>
      <c r="BE7" s="204"/>
      <c r="BF7" s="204"/>
      <c r="BG7" s="206"/>
      <c r="BH7" s="207"/>
      <c r="BI7" s="205">
        <f>COUNT(BE9,BG9,BI9)</f>
        <v>0</v>
      </c>
      <c r="BJ7" s="205"/>
      <c r="BK7" s="102">
        <v>0.7</v>
      </c>
      <c r="BL7" s="204"/>
      <c r="BM7" s="204"/>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5">
        <f>COUNT(CL9,CJ9,CH9,CF9,CD9,CB9,BZ9,BX9,BV9,BT9,BR9,BP9,BN9,BL9)</f>
        <v>0</v>
      </c>
      <c r="CO7" s="205"/>
      <c r="CP7" s="103">
        <v>0.3</v>
      </c>
      <c r="CQ7" s="211"/>
      <c r="CR7" s="211"/>
      <c r="CS7" s="191"/>
      <c r="CT7" s="191"/>
      <c r="CU7" s="216"/>
    </row>
    <row r="8" spans="1:99" ht="15.75" thickBot="1">
      <c r="A8" s="193"/>
      <c r="B8" s="195"/>
      <c r="C8" s="195"/>
      <c r="D8" s="202" t="s">
        <v>131</v>
      </c>
      <c r="E8" s="202"/>
      <c r="F8" s="202"/>
      <c r="G8" s="202" t="s">
        <v>132</v>
      </c>
      <c r="H8" s="202"/>
      <c r="I8" s="202"/>
      <c r="J8" s="203" t="s">
        <v>43</v>
      </c>
      <c r="K8" s="203"/>
      <c r="L8" s="203" t="s">
        <v>44</v>
      </c>
      <c r="M8" s="203"/>
      <c r="N8" s="203" t="s">
        <v>45</v>
      </c>
      <c r="O8" s="203"/>
      <c r="P8" s="203" t="s">
        <v>46</v>
      </c>
      <c r="Q8" s="203"/>
      <c r="R8" s="203" t="s">
        <v>47</v>
      </c>
      <c r="S8" s="203"/>
      <c r="T8" s="203" t="s">
        <v>48</v>
      </c>
      <c r="U8" s="203"/>
      <c r="V8" s="203" t="s">
        <v>49</v>
      </c>
      <c r="W8" s="203"/>
      <c r="X8" s="203" t="s">
        <v>50</v>
      </c>
      <c r="Y8" s="203"/>
      <c r="Z8" s="203" t="s">
        <v>51</v>
      </c>
      <c r="AA8" s="203"/>
      <c r="AB8" s="203" t="s">
        <v>52</v>
      </c>
      <c r="AC8" s="203"/>
      <c r="AD8" s="203" t="s">
        <v>53</v>
      </c>
      <c r="AE8" s="203"/>
      <c r="AF8" s="203" t="s">
        <v>54</v>
      </c>
      <c r="AG8" s="203"/>
      <c r="AH8" s="203" t="s">
        <v>55</v>
      </c>
      <c r="AI8" s="203"/>
      <c r="AJ8" s="203" t="s">
        <v>56</v>
      </c>
      <c r="AK8" s="203"/>
      <c r="AL8" s="203" t="s">
        <v>57</v>
      </c>
      <c r="AM8" s="203"/>
      <c r="AN8" s="18" t="s">
        <v>58</v>
      </c>
      <c r="AO8" s="203" t="s">
        <v>59</v>
      </c>
      <c r="AP8" s="203"/>
      <c r="AQ8" s="203" t="s">
        <v>60</v>
      </c>
      <c r="AR8" s="203"/>
      <c r="AS8" s="203" t="s">
        <v>61</v>
      </c>
      <c r="AT8" s="203"/>
      <c r="AU8" s="19" t="s">
        <v>62</v>
      </c>
      <c r="AV8" s="203" t="s">
        <v>63</v>
      </c>
      <c r="AW8" s="203"/>
      <c r="AX8" s="203" t="s">
        <v>64</v>
      </c>
      <c r="AY8" s="203"/>
      <c r="AZ8" s="203" t="s">
        <v>65</v>
      </c>
      <c r="BA8" s="203"/>
      <c r="BB8" s="20" t="s">
        <v>66</v>
      </c>
      <c r="BC8" s="219"/>
      <c r="BD8" s="220"/>
      <c r="BE8" s="227" t="s">
        <v>41</v>
      </c>
      <c r="BF8" s="228"/>
      <c r="BG8" s="225" t="s">
        <v>166</v>
      </c>
      <c r="BH8" s="226"/>
      <c r="BI8" s="225" t="s">
        <v>167</v>
      </c>
      <c r="BJ8" s="226"/>
      <c r="BK8" s="21" t="s">
        <v>42</v>
      </c>
      <c r="BL8" s="225" t="s">
        <v>67</v>
      </c>
      <c r="BM8" s="226"/>
      <c r="BN8" s="225" t="s">
        <v>168</v>
      </c>
      <c r="BO8" s="226"/>
      <c r="BP8" s="225" t="s">
        <v>68</v>
      </c>
      <c r="BQ8" s="226"/>
      <c r="BR8" s="225" t="s">
        <v>69</v>
      </c>
      <c r="BS8" s="226"/>
      <c r="BT8" s="225" t="s">
        <v>70</v>
      </c>
      <c r="BU8" s="226"/>
      <c r="BV8" s="212" t="s">
        <v>71</v>
      </c>
      <c r="BW8" s="213"/>
      <c r="BX8" s="212" t="s">
        <v>72</v>
      </c>
      <c r="BY8" s="213"/>
      <c r="BZ8" s="212" t="s">
        <v>73</v>
      </c>
      <c r="CA8" s="213"/>
      <c r="CB8" s="212" t="s">
        <v>74</v>
      </c>
      <c r="CC8" s="213"/>
      <c r="CD8" s="212" t="s">
        <v>75</v>
      </c>
      <c r="CE8" s="213"/>
      <c r="CF8" s="212" t="s">
        <v>76</v>
      </c>
      <c r="CG8" s="213"/>
      <c r="CH8" s="212" t="s">
        <v>77</v>
      </c>
      <c r="CI8" s="213"/>
      <c r="CJ8" s="212" t="s">
        <v>78</v>
      </c>
      <c r="CK8" s="213"/>
      <c r="CL8" s="212" t="s">
        <v>79</v>
      </c>
      <c r="CM8" s="213"/>
      <c r="CN8" s="212"/>
      <c r="CO8" s="213"/>
      <c r="CP8" s="21" t="s">
        <v>94</v>
      </c>
      <c r="CQ8" s="211"/>
      <c r="CR8" s="211"/>
      <c r="CS8" s="191"/>
      <c r="CT8" s="191"/>
      <c r="CU8" s="216"/>
    </row>
    <row r="9" spans="1:99" ht="15.75" thickBot="1">
      <c r="A9" s="194"/>
      <c r="B9" s="195"/>
      <c r="C9" s="195"/>
      <c r="D9" s="22">
        <v>75</v>
      </c>
      <c r="E9" s="76"/>
      <c r="F9" s="23" t="s">
        <v>80</v>
      </c>
      <c r="G9" s="22"/>
      <c r="H9" s="76"/>
      <c r="I9" s="81" t="s">
        <v>80</v>
      </c>
      <c r="J9" s="22">
        <v>20</v>
      </c>
      <c r="K9" s="24"/>
      <c r="L9" s="22">
        <v>20</v>
      </c>
      <c r="M9" s="24"/>
      <c r="N9" s="22"/>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v>100</v>
      </c>
      <c r="AR9" s="27"/>
      <c r="AS9" s="22"/>
      <c r="AT9" s="27"/>
      <c r="AU9" s="28" t="s">
        <v>81</v>
      </c>
      <c r="AV9" s="29"/>
      <c r="AW9" s="30"/>
      <c r="AX9" s="29"/>
      <c r="AY9" s="30"/>
      <c r="AZ9" s="29"/>
      <c r="BA9" s="31"/>
      <c r="BB9" s="32" t="s">
        <v>81</v>
      </c>
      <c r="BC9" s="33" t="s">
        <v>38</v>
      </c>
      <c r="BD9" s="34" t="s">
        <v>39</v>
      </c>
      <c r="BE9" s="22"/>
      <c r="BF9" s="25" t="s">
        <v>80</v>
      </c>
      <c r="BG9" s="22"/>
      <c r="BH9" s="25" t="s">
        <v>80</v>
      </c>
      <c r="BI9" s="22"/>
      <c r="BJ9" s="25" t="s">
        <v>80</v>
      </c>
      <c r="BK9" s="32" t="s">
        <v>81</v>
      </c>
      <c r="BL9" s="22"/>
      <c r="BM9" s="25" t="s">
        <v>80</v>
      </c>
      <c r="BN9" s="22"/>
      <c r="BO9" s="25" t="s">
        <v>80</v>
      </c>
      <c r="BP9" s="22"/>
      <c r="BQ9" s="25" t="s">
        <v>80</v>
      </c>
      <c r="BR9" s="22"/>
      <c r="BS9" s="25" t="s">
        <v>80</v>
      </c>
      <c r="BT9" s="22"/>
      <c r="BU9" s="25" t="s">
        <v>80</v>
      </c>
      <c r="BV9" s="22"/>
      <c r="BW9" s="25" t="s">
        <v>80</v>
      </c>
      <c r="BX9" s="22"/>
      <c r="BY9" s="25" t="s">
        <v>80</v>
      </c>
      <c r="BZ9" s="22"/>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191"/>
      <c r="CT9" s="191"/>
      <c r="CU9" s="217"/>
    </row>
    <row r="10" spans="1:99">
      <c r="A10" s="37">
        <f>REGISTRATION!A11</f>
        <v>1</v>
      </c>
      <c r="B10" s="37" t="str">
        <f>REGISTRATION!B11</f>
        <v>2015-01-849</v>
      </c>
      <c r="C10" s="37" t="str">
        <f>UPPER(CONCATENATE(REGISTRATION!C11," ",REGISTRATION!D11," ",REGISTRATION!F11))</f>
        <v>AGUSTIN NIÑA AIRA C</v>
      </c>
      <c r="D10" s="89">
        <v>50</v>
      </c>
      <c r="E10" s="77">
        <f>(D10/$D$9)*100</f>
        <v>66.666666666666657</v>
      </c>
      <c r="F10" s="80">
        <f t="shared" ref="F10:F41" si="0">IFERROR((E10*$F$7), " ")</f>
        <v>19.999999999999996</v>
      </c>
      <c r="G10" s="89"/>
      <c r="H10" s="77" t="e">
        <f>(G10/$G$9)*100</f>
        <v>#DIV/0!</v>
      </c>
      <c r="I10" s="80" t="str">
        <f t="shared" ref="I10:I41" si="1">IFERROR((H10*$I$7), "")</f>
        <v/>
      </c>
      <c r="J10" s="89">
        <v>17</v>
      </c>
      <c r="K10" s="77">
        <f>IFERROR(((J10/$J$9)*100), "")</f>
        <v>85</v>
      </c>
      <c r="L10" s="89">
        <v>8</v>
      </c>
      <c r="M10" s="77">
        <f>IFERROR(((L10/$L$9)*100),"")</f>
        <v>40</v>
      </c>
      <c r="N10" s="89"/>
      <c r="O10" s="77" t="str">
        <f>IFERROR(((N10/$N$9)*100),"")</f>
        <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12.5</v>
      </c>
      <c r="AO10" s="89"/>
      <c r="AP10" s="77">
        <f>IFERROR(((AO10/$AO$9)*100),"")</f>
        <v>0</v>
      </c>
      <c r="AQ10" s="89">
        <v>93</v>
      </c>
      <c r="AR10" s="77">
        <f>IFERROR(((AQ10/$AQ$9)*100),"")</f>
        <v>93</v>
      </c>
      <c r="AS10" s="89"/>
      <c r="AT10" s="77" t="str">
        <f>IFERROR(((AS10/$AS$9)*100),"")</f>
        <v/>
      </c>
      <c r="AU10" s="80">
        <f>IFERROR(((SUM(AP10,AR10,AT10)/$AS$7)*$AU$7),"")</f>
        <v>4.6500000000000004</v>
      </c>
      <c r="AV10" s="89"/>
      <c r="AW10" s="77" t="str">
        <f>IFERROR(((AV10/$AV$9)*100),"")</f>
        <v/>
      </c>
      <c r="AX10" s="89"/>
      <c r="AY10" s="77" t="str">
        <f>IFERROR(((AX10/$AX$9)*100),"")</f>
        <v/>
      </c>
      <c r="AZ10" s="89"/>
      <c r="BA10" s="77" t="str">
        <f>IFERROR(((AZ10/$AZ$9)*100),"")</f>
        <v/>
      </c>
      <c r="BB10" s="80" t="str">
        <f>IFERROR(((SUM(AW10,AY10,BA10)/$AZ$7)*$BB$7),"")</f>
        <v/>
      </c>
      <c r="BC10" s="82">
        <f>IFERROR(SUM(BB10,AU10,AN10,I10,F10),"")</f>
        <v>37.149999999999991</v>
      </c>
      <c r="BD10" s="82">
        <f>IFERROR(ROUND(BC10,2),"")</f>
        <v>37.15</v>
      </c>
      <c r="BE10" s="89"/>
      <c r="BF10" s="77" t="str">
        <f>IFERROR(((BE10/$BE$9)*100),"")</f>
        <v/>
      </c>
      <c r="BG10" s="89"/>
      <c r="BH10" s="77" t="str">
        <f>IFERROR(((BG10/$BG$9)*100),"")</f>
        <v/>
      </c>
      <c r="BI10" s="89"/>
      <c r="BJ10" s="77" t="str">
        <f>IFERROR(((finalExamLab/$BI$9)*100),"")</f>
        <v/>
      </c>
      <c r="BK10" s="87" t="str">
        <f>IFERROR(((SUM(BF10,BH10,BJ10)/$BI$7)*$BK$7),"")</f>
        <v/>
      </c>
      <c r="BL10" s="89"/>
      <c r="BM10" s="77" t="str">
        <f>IFERROR(((BL10/$BL$9)*100),"")</f>
        <v/>
      </c>
      <c r="BN10" s="89"/>
      <c r="BO10" s="77" t="str">
        <f>IFERROR(((BN10/$BN$9)*100),"")</f>
        <v/>
      </c>
      <c r="BP10" s="89"/>
      <c r="BQ10" s="77" t="str">
        <f>IFERROR(((BP10/$BP$9)*100),"")</f>
        <v/>
      </c>
      <c r="BR10" s="89"/>
      <c r="BS10" s="77" t="str">
        <f>IFERROR(((BR10/$BR$9)*100),"")</f>
        <v/>
      </c>
      <c r="BT10" s="89"/>
      <c r="BU10" s="77" t="str">
        <f>IFERROR(((BT10/$BT$9)*100),"")</f>
        <v/>
      </c>
      <c r="BV10" s="89"/>
      <c r="BW10" s="77" t="str">
        <f>IFERROR(((BV10/$BV$9)*100),"")</f>
        <v/>
      </c>
      <c r="BX10" s="89"/>
      <c r="BY10" s="77" t="str">
        <f>IFERROR(((BX10/$BX$9)*100),"")</f>
        <v/>
      </c>
      <c r="BZ10" s="89"/>
      <c r="CA10" s="77" t="str">
        <f>IFERROR(((BZ10/$BZ$9)*100),"")</f>
        <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t="str">
        <f>IFERROR(((SUM(BM10,BO10,BQ10,BS10,BU10,BW10,BY10,CA10,CC10,CE10,CG10,CI10,CK10,CM10,CO10)/$CN$7)*$CP$7),"")</f>
        <v/>
      </c>
      <c r="CQ10" s="83">
        <f>IFERROR(SUM(CP10,BK10),"")</f>
        <v>0</v>
      </c>
      <c r="CR10" s="83">
        <f>IFERROR(ROUND(CQ10,2),"")</f>
        <v>0</v>
      </c>
      <c r="CS10" s="88">
        <f>IFERROR(((CR10*0.6)+(BD10*0.4)),"")</f>
        <v>14.86</v>
      </c>
      <c r="CT10" s="88">
        <f>IFERROR(VLOOKUP(CS10,REGISTRATION!$Q$22:$R$32,2),"")</f>
        <v>5</v>
      </c>
      <c r="CU10" s="78" t="str">
        <f>IF(CT10&lt;=3,"PASSED","FAILED")</f>
        <v>FAILED</v>
      </c>
    </row>
    <row r="11" spans="1:99">
      <c r="A11" s="36">
        <f>REGISTRATION!A12</f>
        <v>2</v>
      </c>
      <c r="B11" s="36" t="str">
        <f>REGISTRATION!B12</f>
        <v>2015-01-750</v>
      </c>
      <c r="C11" s="37" t="str">
        <f>UPPER(CONCATENATE(REGISTRATION!C12," ",REGISTRATION!D12," ",REGISTRATION!F12))</f>
        <v>AMON LELWEL M</v>
      </c>
      <c r="D11" s="90">
        <v>49</v>
      </c>
      <c r="E11" s="77">
        <f>(D11/$D$9)*100</f>
        <v>65.333333333333329</v>
      </c>
      <c r="F11" s="80">
        <f t="shared" si="0"/>
        <v>19.599999999999998</v>
      </c>
      <c r="G11" s="90"/>
      <c r="H11" s="77" t="e">
        <f t="shared" ref="H11:H70" si="2">(G11/$G$9)*100</f>
        <v>#DIV/0!</v>
      </c>
      <c r="I11" s="80" t="str">
        <f t="shared" si="1"/>
        <v/>
      </c>
      <c r="J11" s="90">
        <v>13</v>
      </c>
      <c r="K11" s="77">
        <f t="shared" ref="K11:K70" si="3">IFERROR(((J11/$J$9)*100), "")</f>
        <v>65</v>
      </c>
      <c r="L11" s="90">
        <v>16</v>
      </c>
      <c r="M11" s="77">
        <f t="shared" ref="M11:M70" si="4">IFERROR(((L11/$L$9)*100),"")</f>
        <v>80</v>
      </c>
      <c r="N11" s="90"/>
      <c r="O11" s="77" t="str">
        <f t="shared" ref="O11:O70" si="5">IFERROR(((N11/$N$9)*100),"")</f>
        <v/>
      </c>
      <c r="P11" s="90"/>
      <c r="Q11" s="77" t="str">
        <f t="shared" ref="Q11:Q70" si="6">IFERROR(((P11/$P$9)*100),"")</f>
        <v/>
      </c>
      <c r="R11" s="90"/>
      <c r="S11" s="77" t="str">
        <f t="shared" ref="S11:S70" si="7">IFERROR(((R11/$R$9)*100),"")</f>
        <v/>
      </c>
      <c r="T11" s="90"/>
      <c r="U11" s="77" t="str">
        <f t="shared" ref="U11:U70" si="8">IFERROR(((T11/$T$9)*100),"")</f>
        <v/>
      </c>
      <c r="V11" s="90"/>
      <c r="W11" s="79"/>
      <c r="X11" s="90"/>
      <c r="Y11" s="79"/>
      <c r="Z11" s="90"/>
      <c r="AA11" s="79"/>
      <c r="AB11" s="79"/>
      <c r="AC11" s="79"/>
      <c r="AD11" s="90"/>
      <c r="AE11" s="79"/>
      <c r="AF11" s="90"/>
      <c r="AG11" s="79"/>
      <c r="AH11" s="90"/>
      <c r="AI11" s="79"/>
      <c r="AJ11" s="90"/>
      <c r="AK11" s="79"/>
      <c r="AL11" s="79"/>
      <c r="AM11" s="79"/>
      <c r="AN11" s="80">
        <f t="shared" ref="AN11:AN70" si="9">IFERROR((((SUM(K11,M11,O11,Q11,U11,W11,Y11,AA11,AE11,AG11,AI11,AK11)/$AL$7))*$AN$7),"")</f>
        <v>14.5</v>
      </c>
      <c r="AO11" s="90"/>
      <c r="AP11" s="77">
        <f t="shared" ref="AP11:AP70" si="10">IFERROR(((AO11/$AO$9)*100),"")</f>
        <v>0</v>
      </c>
      <c r="AQ11" s="90"/>
      <c r="AR11" s="77">
        <f t="shared" ref="AR11:AR70" si="11">IFERROR(((AQ11/$AQ$9)*100),"")</f>
        <v>0</v>
      </c>
      <c r="AS11" s="90"/>
      <c r="AT11" s="77" t="str">
        <f t="shared" ref="AT11:AT70" si="12">IFERROR(((AS11/$AS$9)*100),"")</f>
        <v/>
      </c>
      <c r="AU11" s="80">
        <f t="shared" ref="AU11:AU70" si="13">IFERROR(((SUM(AP11,AR11,AT11)/$AS$7)*$AU$7),"")</f>
        <v>0</v>
      </c>
      <c r="AV11" s="90"/>
      <c r="AW11" s="77" t="str">
        <f t="shared" ref="AW11:AW70" si="14">IFERROR(((AV11/$AV$9)*100),"")</f>
        <v/>
      </c>
      <c r="AX11" s="90"/>
      <c r="AY11" s="77" t="str">
        <f t="shared" ref="AY11:AY70" si="15">IFERROR(((AX11/$AX$9)*100),"")</f>
        <v/>
      </c>
      <c r="AZ11" s="90"/>
      <c r="BA11" s="77" t="str">
        <f t="shared" ref="BA11:BA70" si="16">IFERROR(((AZ11/$AZ$9)*100),"")</f>
        <v/>
      </c>
      <c r="BB11" s="80" t="str">
        <f t="shared" ref="BB11:BB70" si="17">IFERROR(((SUM(AW11,AY11,BA11)/$AZ$7)*$BB$7),"")</f>
        <v/>
      </c>
      <c r="BC11" s="82">
        <f t="shared" ref="BC11:BC70" si="18">IFERROR(SUM(BB11,AU11,AN11,I11,F11),"")</f>
        <v>34.099999999999994</v>
      </c>
      <c r="BD11" s="82">
        <f t="shared" ref="BD11:BD70" si="19">IFERROR(ROUND(BC11,2),"")</f>
        <v>34.1</v>
      </c>
      <c r="BE11" s="90"/>
      <c r="BF11" s="77" t="str">
        <f t="shared" ref="BF11:BF70" si="20">IFERROR(((BE11/$BE$9)*100),"")</f>
        <v/>
      </c>
      <c r="BG11" s="90"/>
      <c r="BH11" s="77" t="str">
        <f t="shared" ref="BH11:BH70" si="21">IFERROR(((BG11/$BG$9)*100),"")</f>
        <v/>
      </c>
      <c r="BI11" s="90"/>
      <c r="BJ11" s="77" t="str">
        <f>IFERROR(((BI11/$BI$9)*100),"")</f>
        <v/>
      </c>
      <c r="BK11" s="87" t="str">
        <f t="shared" ref="BK11:BK70" si="22">IFERROR(((SUM(BF11,BH11,BJ11)/$BI$7)*$BK$7),"")</f>
        <v/>
      </c>
      <c r="BL11" s="90"/>
      <c r="BM11" s="77" t="str">
        <f t="shared" ref="BM11:BM70" si="23">IFERROR(((BL11/$BL$9)*100),"")</f>
        <v/>
      </c>
      <c r="BN11" s="90"/>
      <c r="BO11" s="77" t="str">
        <f t="shared" ref="BO11:BO70" si="24">IFERROR(((BN11/$BN$9)*100),"")</f>
        <v/>
      </c>
      <c r="BP11" s="90"/>
      <c r="BQ11" s="77" t="str">
        <f t="shared" ref="BQ11:BQ70" si="25">IFERROR(((BP11/$BP$9)*100),"")</f>
        <v/>
      </c>
      <c r="BR11" s="90"/>
      <c r="BS11" s="77" t="str">
        <f t="shared" ref="BS11:BS70" si="26">IFERROR(((BR11/$BR$9)*100),"")</f>
        <v/>
      </c>
      <c r="BT11" s="90"/>
      <c r="BU11" s="77" t="str">
        <f t="shared" ref="BU11:BU70" si="27">IFERROR(((BT11/$BT$9)*100),"")</f>
        <v/>
      </c>
      <c r="BV11" s="89"/>
      <c r="BW11" s="77" t="str">
        <f t="shared" ref="BW11:BW70" si="28">IFERROR(((BV11/$BV$9)*100),"")</f>
        <v/>
      </c>
      <c r="BX11" s="89"/>
      <c r="BY11" s="77" t="str">
        <f t="shared" ref="BY11:BY70" si="29">IFERROR(((BX11/$BX$9)*100),"")</f>
        <v/>
      </c>
      <c r="BZ11" s="89"/>
      <c r="CA11" s="77" t="str">
        <f t="shared" ref="CA11:CA70" si="30">IFERROR(((BZ11/$BZ$9)*100),"")</f>
        <v/>
      </c>
      <c r="CB11" s="89"/>
      <c r="CC11" s="77" t="str">
        <f t="shared" ref="CC11:CC70" si="31">IFERROR(((CB11/$CB$9)*100),"")</f>
        <v/>
      </c>
      <c r="CD11" s="89"/>
      <c r="CE11" s="77" t="str">
        <f t="shared" ref="CE11:CE70" si="32">IFERROR(((CD11/$CD$9)*100),"")</f>
        <v/>
      </c>
      <c r="CF11" s="89"/>
      <c r="CG11" s="77" t="str">
        <f t="shared" ref="CG11:CG70" si="33">IFERROR(((CF11/$CF$9)*100),"")</f>
        <v/>
      </c>
      <c r="CH11" s="89"/>
      <c r="CI11" s="77" t="str">
        <f t="shared" ref="CI11:CI70" si="34">IFERROR(((CH11/$CH$9)*100),"")</f>
        <v/>
      </c>
      <c r="CJ11" s="89"/>
      <c r="CK11" s="77" t="str">
        <f t="shared" ref="CK11:CK70" si="35">IFERROR(((CJ11/$CJ$9)*100),"")</f>
        <v/>
      </c>
      <c r="CL11" s="89"/>
      <c r="CM11" s="77" t="str">
        <f t="shared" ref="CM11:CM70" si="36">IFERROR(((CL11/$CL$9)*100),"")</f>
        <v/>
      </c>
      <c r="CN11" s="89"/>
      <c r="CO11" s="77" t="str">
        <f t="shared" ref="CO11:CO70" si="37">IFERROR(((CN11/$CN$9)*100),"")</f>
        <v/>
      </c>
      <c r="CP11" s="87" t="str">
        <f t="shared" ref="CP11:CP70" si="38">IFERROR(((SUM(BM11,BO11,BQ11,BS11,BU11,BW11,BY11,CA11,CC11,CE11,CG11,CI11,CK11,CM11,CO11)/$CN$7)*$CP$7),"")</f>
        <v/>
      </c>
      <c r="CQ11" s="83">
        <f t="shared" ref="CQ11:CQ70" si="39">IFERROR(SUM(CP11,BK11),"")</f>
        <v>0</v>
      </c>
      <c r="CR11" s="83">
        <f t="shared" ref="CR11:CR70" si="40">IFERROR(ROUND(CQ11,2),"")</f>
        <v>0</v>
      </c>
      <c r="CS11" s="88">
        <f t="shared" ref="CS11:CS22" si="41">IFERROR(((CR11*0.6)+(BD11*0.4)),"")</f>
        <v>13.64</v>
      </c>
      <c r="CT11" s="88">
        <f>IFERROR(VLOOKUP(CS11,REGISTRATION!$Q$22:$R$32,2),"")</f>
        <v>5</v>
      </c>
      <c r="CU11" s="78" t="str">
        <f t="shared" ref="CU11:CU70" si="42">IF(CT11&lt;=3,"PASSED","FAILED")</f>
        <v>FAILED</v>
      </c>
    </row>
    <row r="12" spans="1:99">
      <c r="A12" s="36">
        <f>REGISTRATION!A13</f>
        <v>3</v>
      </c>
      <c r="B12" s="36" t="str">
        <f>REGISTRATION!B13</f>
        <v>2015-01-625</v>
      </c>
      <c r="C12" s="37" t="str">
        <f>UPPER(CONCATENATE(REGISTRATION!C13," ",REGISTRATION!D13," ",REGISTRATION!F13))</f>
        <v>ARCILLA MARJORIE G</v>
      </c>
      <c r="D12" s="90">
        <v>53</v>
      </c>
      <c r="E12" s="77">
        <f t="shared" ref="E12:E70" si="43">(D12/$D$9)*100</f>
        <v>70.666666666666671</v>
      </c>
      <c r="F12" s="80">
        <f t="shared" si="0"/>
        <v>21.2</v>
      </c>
      <c r="G12" s="90"/>
      <c r="H12" s="77" t="e">
        <f t="shared" si="2"/>
        <v>#DIV/0!</v>
      </c>
      <c r="I12" s="80" t="str">
        <f t="shared" si="1"/>
        <v/>
      </c>
      <c r="J12" s="90">
        <v>15</v>
      </c>
      <c r="K12" s="77">
        <f t="shared" si="3"/>
        <v>75</v>
      </c>
      <c r="L12" s="90">
        <v>10</v>
      </c>
      <c r="M12" s="77">
        <f t="shared" si="4"/>
        <v>50</v>
      </c>
      <c r="N12" s="90"/>
      <c r="O12" s="77" t="str">
        <f t="shared" si="5"/>
        <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12.5</v>
      </c>
      <c r="AO12" s="90"/>
      <c r="AP12" s="77">
        <f t="shared" si="10"/>
        <v>0</v>
      </c>
      <c r="AQ12" s="90">
        <v>93</v>
      </c>
      <c r="AR12" s="77">
        <f t="shared" si="11"/>
        <v>93</v>
      </c>
      <c r="AS12" s="90"/>
      <c r="AT12" s="77" t="str">
        <f t="shared" si="12"/>
        <v/>
      </c>
      <c r="AU12" s="80">
        <f t="shared" si="13"/>
        <v>4.6500000000000004</v>
      </c>
      <c r="AV12" s="90"/>
      <c r="AW12" s="77" t="str">
        <f t="shared" si="14"/>
        <v/>
      </c>
      <c r="AX12" s="90"/>
      <c r="AY12" s="77" t="str">
        <f t="shared" si="15"/>
        <v/>
      </c>
      <c r="AZ12" s="90"/>
      <c r="BA12" s="77" t="str">
        <f t="shared" si="16"/>
        <v/>
      </c>
      <c r="BB12" s="80" t="str">
        <f t="shared" si="17"/>
        <v/>
      </c>
      <c r="BC12" s="82">
        <f t="shared" si="18"/>
        <v>38.349999999999994</v>
      </c>
      <c r="BD12" s="82">
        <f t="shared" si="19"/>
        <v>38.35</v>
      </c>
      <c r="BE12" s="90"/>
      <c r="BF12" s="77" t="str">
        <f t="shared" si="20"/>
        <v/>
      </c>
      <c r="BG12" s="90"/>
      <c r="BH12" s="77" t="str">
        <f t="shared" si="21"/>
        <v/>
      </c>
      <c r="BI12" s="90"/>
      <c r="BJ12" s="77" t="str">
        <f t="shared" ref="BJ12:BJ70" si="44">IFERROR(((BI12/$BI$9)*100),"")</f>
        <v/>
      </c>
      <c r="BK12" s="87" t="str">
        <f t="shared" si="22"/>
        <v/>
      </c>
      <c r="BL12" s="90"/>
      <c r="BM12" s="77" t="str">
        <f t="shared" si="23"/>
        <v/>
      </c>
      <c r="BN12" s="90"/>
      <c r="BO12" s="77" t="str">
        <f t="shared" si="24"/>
        <v/>
      </c>
      <c r="BP12" s="90"/>
      <c r="BQ12" s="77" t="str">
        <f t="shared" si="25"/>
        <v/>
      </c>
      <c r="BR12" s="90"/>
      <c r="BS12" s="77" t="str">
        <f t="shared" si="26"/>
        <v/>
      </c>
      <c r="BT12" s="90"/>
      <c r="BU12" s="77" t="str">
        <f t="shared" si="27"/>
        <v/>
      </c>
      <c r="BV12" s="89"/>
      <c r="BW12" s="77" t="str">
        <f t="shared" si="28"/>
        <v/>
      </c>
      <c r="BX12" s="89"/>
      <c r="BY12" s="77" t="str">
        <f t="shared" si="29"/>
        <v/>
      </c>
      <c r="BZ12" s="89"/>
      <c r="CA12" s="77" t="str">
        <f t="shared" si="30"/>
        <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t="str">
        <f t="shared" si="38"/>
        <v/>
      </c>
      <c r="CQ12" s="83">
        <f t="shared" si="39"/>
        <v>0</v>
      </c>
      <c r="CR12" s="83">
        <f t="shared" si="40"/>
        <v>0</v>
      </c>
      <c r="CS12" s="88">
        <f t="shared" si="41"/>
        <v>15.340000000000002</v>
      </c>
      <c r="CT12" s="88">
        <f>IFERROR(VLOOKUP(CS12,REGISTRATION!$Q$22:$R$32,2),"")</f>
        <v>5</v>
      </c>
      <c r="CU12" s="78" t="str">
        <f t="shared" si="42"/>
        <v>FAILED</v>
      </c>
    </row>
    <row r="13" spans="1:99">
      <c r="A13" s="36">
        <f>REGISTRATION!A14</f>
        <v>4</v>
      </c>
      <c r="B13" s="36" t="str">
        <f>REGISTRATION!B14</f>
        <v>2015-01-873</v>
      </c>
      <c r="C13" s="37" t="str">
        <f>UPPER(CONCATENATE(REGISTRATION!C14," ",REGISTRATION!D14," ",REGISTRATION!F14))</f>
        <v>BAULA BENJIE L</v>
      </c>
      <c r="D13" s="90">
        <v>53</v>
      </c>
      <c r="E13" s="77">
        <f t="shared" si="43"/>
        <v>70.666666666666671</v>
      </c>
      <c r="F13" s="80">
        <f t="shared" si="0"/>
        <v>21.2</v>
      </c>
      <c r="G13" s="90"/>
      <c r="H13" s="77" t="e">
        <f t="shared" si="2"/>
        <v>#DIV/0!</v>
      </c>
      <c r="I13" s="80" t="str">
        <f t="shared" si="1"/>
        <v/>
      </c>
      <c r="J13" s="90"/>
      <c r="K13" s="77">
        <f t="shared" si="3"/>
        <v>0</v>
      </c>
      <c r="L13" s="90">
        <v>14</v>
      </c>
      <c r="M13" s="77">
        <f t="shared" si="4"/>
        <v>70</v>
      </c>
      <c r="N13" s="90"/>
      <c r="O13" s="77" t="str">
        <f t="shared" si="5"/>
        <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7</v>
      </c>
      <c r="AO13" s="90"/>
      <c r="AP13" s="77">
        <f t="shared" si="10"/>
        <v>0</v>
      </c>
      <c r="AQ13" s="90">
        <v>85</v>
      </c>
      <c r="AR13" s="77">
        <f t="shared" si="11"/>
        <v>85</v>
      </c>
      <c r="AS13" s="90"/>
      <c r="AT13" s="77" t="str">
        <f t="shared" si="12"/>
        <v/>
      </c>
      <c r="AU13" s="80">
        <f t="shared" si="13"/>
        <v>4.25</v>
      </c>
      <c r="AV13" s="90"/>
      <c r="AW13" s="77" t="str">
        <f t="shared" si="14"/>
        <v/>
      </c>
      <c r="AX13" s="90"/>
      <c r="AY13" s="77" t="str">
        <f t="shared" si="15"/>
        <v/>
      </c>
      <c r="AZ13" s="90"/>
      <c r="BA13" s="77" t="str">
        <f t="shared" si="16"/>
        <v/>
      </c>
      <c r="BB13" s="80" t="str">
        <f t="shared" si="17"/>
        <v/>
      </c>
      <c r="BC13" s="82">
        <f t="shared" si="18"/>
        <v>32.450000000000003</v>
      </c>
      <c r="BD13" s="82">
        <f t="shared" si="19"/>
        <v>32.450000000000003</v>
      </c>
      <c r="BE13" s="90"/>
      <c r="BF13" s="77" t="str">
        <f t="shared" si="20"/>
        <v/>
      </c>
      <c r="BG13" s="90"/>
      <c r="BH13" s="77" t="str">
        <f t="shared" si="21"/>
        <v/>
      </c>
      <c r="BI13" s="90"/>
      <c r="BJ13" s="77" t="str">
        <f t="shared" si="44"/>
        <v/>
      </c>
      <c r="BK13" s="87" t="str">
        <f t="shared" si="22"/>
        <v/>
      </c>
      <c r="BL13" s="90"/>
      <c r="BM13" s="77" t="str">
        <f t="shared" si="23"/>
        <v/>
      </c>
      <c r="BN13" s="90"/>
      <c r="BO13" s="77" t="str">
        <f t="shared" si="24"/>
        <v/>
      </c>
      <c r="BP13" s="90"/>
      <c r="BQ13" s="77" t="str">
        <f t="shared" si="25"/>
        <v/>
      </c>
      <c r="BR13" s="90"/>
      <c r="BS13" s="77" t="str">
        <f t="shared" si="26"/>
        <v/>
      </c>
      <c r="BT13" s="90"/>
      <c r="BU13" s="77" t="str">
        <f t="shared" si="27"/>
        <v/>
      </c>
      <c r="BV13" s="89"/>
      <c r="BW13" s="77" t="str">
        <f t="shared" si="28"/>
        <v/>
      </c>
      <c r="BX13" s="89"/>
      <c r="BY13" s="77" t="str">
        <f t="shared" si="29"/>
        <v/>
      </c>
      <c r="BZ13" s="89"/>
      <c r="CA13" s="77" t="str">
        <f t="shared" si="30"/>
        <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t="str">
        <f t="shared" si="38"/>
        <v/>
      </c>
      <c r="CQ13" s="83">
        <f t="shared" si="39"/>
        <v>0</v>
      </c>
      <c r="CR13" s="83">
        <f t="shared" si="40"/>
        <v>0</v>
      </c>
      <c r="CS13" s="88">
        <f t="shared" si="41"/>
        <v>12.980000000000002</v>
      </c>
      <c r="CT13" s="88">
        <f>IFERROR(VLOOKUP(CS13,REGISTRATION!$Q$22:$R$32,2),"")</f>
        <v>5</v>
      </c>
      <c r="CU13" s="78" t="str">
        <f t="shared" si="42"/>
        <v>FAILED</v>
      </c>
    </row>
    <row r="14" spans="1:99">
      <c r="A14" s="36">
        <f>REGISTRATION!A15</f>
        <v>5</v>
      </c>
      <c r="B14" s="36" t="str">
        <f>REGISTRATION!B15</f>
        <v>2015-01-769</v>
      </c>
      <c r="C14" s="37" t="str">
        <f>UPPER(CONCATENATE(REGISTRATION!C15," ",REGISTRATION!D15," ",REGISTRATION!F15))</f>
        <v>BAYOT JEREMY M</v>
      </c>
      <c r="D14" s="90">
        <v>59</v>
      </c>
      <c r="E14" s="77">
        <f t="shared" si="43"/>
        <v>78.666666666666657</v>
      </c>
      <c r="F14" s="80">
        <f t="shared" si="0"/>
        <v>23.599999999999998</v>
      </c>
      <c r="G14" s="90"/>
      <c r="H14" s="77" t="e">
        <f t="shared" si="2"/>
        <v>#DIV/0!</v>
      </c>
      <c r="I14" s="80" t="str">
        <f t="shared" si="1"/>
        <v/>
      </c>
      <c r="J14" s="90">
        <v>13</v>
      </c>
      <c r="K14" s="77">
        <f t="shared" si="3"/>
        <v>65</v>
      </c>
      <c r="L14" s="90">
        <v>12</v>
      </c>
      <c r="M14" s="77">
        <f t="shared" si="4"/>
        <v>60</v>
      </c>
      <c r="N14" s="90"/>
      <c r="O14" s="77" t="str">
        <f t="shared" si="5"/>
        <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12.5</v>
      </c>
      <c r="AO14" s="90"/>
      <c r="AP14" s="77">
        <f t="shared" si="10"/>
        <v>0</v>
      </c>
      <c r="AQ14" s="90">
        <v>94</v>
      </c>
      <c r="AR14" s="77">
        <f t="shared" si="11"/>
        <v>94</v>
      </c>
      <c r="AS14" s="90"/>
      <c r="AT14" s="77" t="str">
        <f t="shared" si="12"/>
        <v/>
      </c>
      <c r="AU14" s="80">
        <f t="shared" si="13"/>
        <v>4.7</v>
      </c>
      <c r="AV14" s="90"/>
      <c r="AW14" s="77" t="str">
        <f t="shared" si="14"/>
        <v/>
      </c>
      <c r="AX14" s="90"/>
      <c r="AY14" s="77" t="str">
        <f t="shared" si="15"/>
        <v/>
      </c>
      <c r="AZ14" s="90"/>
      <c r="BA14" s="77" t="str">
        <f t="shared" si="16"/>
        <v/>
      </c>
      <c r="BB14" s="80" t="str">
        <f t="shared" si="17"/>
        <v/>
      </c>
      <c r="BC14" s="82">
        <f t="shared" si="18"/>
        <v>40.799999999999997</v>
      </c>
      <c r="BD14" s="82">
        <f t="shared" si="19"/>
        <v>40.799999999999997</v>
      </c>
      <c r="BE14" s="90"/>
      <c r="BF14" s="77" t="str">
        <f t="shared" si="20"/>
        <v/>
      </c>
      <c r="BG14" s="90"/>
      <c r="BH14" s="77" t="str">
        <f t="shared" si="21"/>
        <v/>
      </c>
      <c r="BI14" s="90"/>
      <c r="BJ14" s="77" t="str">
        <f t="shared" si="44"/>
        <v/>
      </c>
      <c r="BK14" s="87" t="str">
        <f t="shared" si="22"/>
        <v/>
      </c>
      <c r="BL14" s="90"/>
      <c r="BM14" s="77" t="str">
        <f t="shared" si="23"/>
        <v/>
      </c>
      <c r="BN14" s="90"/>
      <c r="BO14" s="77" t="str">
        <f t="shared" si="24"/>
        <v/>
      </c>
      <c r="BP14" s="90"/>
      <c r="BQ14" s="77" t="str">
        <f t="shared" si="25"/>
        <v/>
      </c>
      <c r="BR14" s="90"/>
      <c r="BS14" s="77" t="str">
        <f t="shared" si="26"/>
        <v/>
      </c>
      <c r="BT14" s="90"/>
      <c r="BU14" s="77" t="str">
        <f t="shared" si="27"/>
        <v/>
      </c>
      <c r="BV14" s="89"/>
      <c r="BW14" s="77" t="str">
        <f t="shared" si="28"/>
        <v/>
      </c>
      <c r="BX14" s="89"/>
      <c r="BY14" s="77" t="str">
        <f t="shared" si="29"/>
        <v/>
      </c>
      <c r="BZ14" s="89"/>
      <c r="CA14" s="77" t="str">
        <f t="shared" si="30"/>
        <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t="str">
        <f t="shared" si="38"/>
        <v/>
      </c>
      <c r="CQ14" s="83">
        <f t="shared" si="39"/>
        <v>0</v>
      </c>
      <c r="CR14" s="83">
        <f t="shared" si="40"/>
        <v>0</v>
      </c>
      <c r="CS14" s="88">
        <f t="shared" si="41"/>
        <v>16.32</v>
      </c>
      <c r="CT14" s="88">
        <f>IFERROR(VLOOKUP(CS14,REGISTRATION!$Q$22:$R$32,2),"")</f>
        <v>5</v>
      </c>
      <c r="CU14" s="78" t="str">
        <f t="shared" si="42"/>
        <v>FAILED</v>
      </c>
    </row>
    <row r="15" spans="1:99">
      <c r="A15" s="36">
        <f>REGISTRATION!A16</f>
        <v>6</v>
      </c>
      <c r="B15" s="36" t="str">
        <f>REGISTRATION!B16</f>
        <v>2015-01-506</v>
      </c>
      <c r="C15" s="37" t="str">
        <f>UPPER(CONCATENATE(REGISTRATION!C16," ",REGISTRATION!D16," ",REGISTRATION!F16))</f>
        <v>BRIZUELA SHAINA N</v>
      </c>
      <c r="D15" s="90">
        <v>40</v>
      </c>
      <c r="E15" s="77">
        <f t="shared" si="43"/>
        <v>53.333333333333336</v>
      </c>
      <c r="F15" s="80">
        <f t="shared" si="0"/>
        <v>16</v>
      </c>
      <c r="G15" s="90"/>
      <c r="H15" s="77" t="e">
        <f t="shared" si="2"/>
        <v>#DIV/0!</v>
      </c>
      <c r="I15" s="80" t="str">
        <f t="shared" si="1"/>
        <v/>
      </c>
      <c r="J15" s="90">
        <v>19</v>
      </c>
      <c r="K15" s="77">
        <f t="shared" si="3"/>
        <v>95</v>
      </c>
      <c r="L15" s="90">
        <v>16</v>
      </c>
      <c r="M15" s="77">
        <f t="shared" si="4"/>
        <v>80</v>
      </c>
      <c r="N15" s="90"/>
      <c r="O15" s="77" t="str">
        <f t="shared" si="5"/>
        <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17.5</v>
      </c>
      <c r="AO15" s="90"/>
      <c r="AP15" s="77">
        <f t="shared" si="10"/>
        <v>0</v>
      </c>
      <c r="AQ15" s="90">
        <v>90</v>
      </c>
      <c r="AR15" s="77">
        <f t="shared" si="11"/>
        <v>90</v>
      </c>
      <c r="AS15" s="90"/>
      <c r="AT15" s="77" t="str">
        <f t="shared" si="12"/>
        <v/>
      </c>
      <c r="AU15" s="80">
        <f t="shared" si="13"/>
        <v>4.5</v>
      </c>
      <c r="AV15" s="90"/>
      <c r="AW15" s="77" t="str">
        <f t="shared" si="14"/>
        <v/>
      </c>
      <c r="AX15" s="90"/>
      <c r="AY15" s="77" t="str">
        <f t="shared" si="15"/>
        <v/>
      </c>
      <c r="AZ15" s="90"/>
      <c r="BA15" s="77" t="str">
        <f t="shared" si="16"/>
        <v/>
      </c>
      <c r="BB15" s="80" t="str">
        <f t="shared" si="17"/>
        <v/>
      </c>
      <c r="BC15" s="82">
        <f t="shared" si="18"/>
        <v>38</v>
      </c>
      <c r="BD15" s="82">
        <f t="shared" si="19"/>
        <v>38</v>
      </c>
      <c r="BE15" s="90"/>
      <c r="BF15" s="77" t="str">
        <f t="shared" si="20"/>
        <v/>
      </c>
      <c r="BG15" s="90"/>
      <c r="BH15" s="77" t="str">
        <f t="shared" si="21"/>
        <v/>
      </c>
      <c r="BI15" s="90"/>
      <c r="BJ15" s="77" t="str">
        <f t="shared" si="44"/>
        <v/>
      </c>
      <c r="BK15" s="87" t="str">
        <f t="shared" si="22"/>
        <v/>
      </c>
      <c r="BL15" s="90"/>
      <c r="BM15" s="77" t="str">
        <f t="shared" si="23"/>
        <v/>
      </c>
      <c r="BN15" s="90"/>
      <c r="BO15" s="77" t="str">
        <f t="shared" si="24"/>
        <v/>
      </c>
      <c r="BP15" s="90"/>
      <c r="BQ15" s="77" t="str">
        <f t="shared" si="25"/>
        <v/>
      </c>
      <c r="BR15" s="90"/>
      <c r="BS15" s="77" t="str">
        <f t="shared" si="26"/>
        <v/>
      </c>
      <c r="BT15" s="90"/>
      <c r="BU15" s="77" t="str">
        <f t="shared" si="27"/>
        <v/>
      </c>
      <c r="BV15" s="89"/>
      <c r="BW15" s="77" t="str">
        <f t="shared" si="28"/>
        <v/>
      </c>
      <c r="BX15" s="89"/>
      <c r="BY15" s="77" t="str">
        <f t="shared" si="29"/>
        <v/>
      </c>
      <c r="BZ15" s="89"/>
      <c r="CA15" s="77" t="str">
        <f t="shared" si="30"/>
        <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t="str">
        <f t="shared" si="38"/>
        <v/>
      </c>
      <c r="CQ15" s="83">
        <f t="shared" si="39"/>
        <v>0</v>
      </c>
      <c r="CR15" s="83">
        <f t="shared" si="40"/>
        <v>0</v>
      </c>
      <c r="CS15" s="88">
        <f t="shared" si="41"/>
        <v>15.200000000000001</v>
      </c>
      <c r="CT15" s="88">
        <f>IFERROR(VLOOKUP(CS15,REGISTRATION!$Q$22:$R$32,2),"")</f>
        <v>5</v>
      </c>
      <c r="CU15" s="78" t="str">
        <f t="shared" si="42"/>
        <v>FAILED</v>
      </c>
    </row>
    <row r="16" spans="1:99">
      <c r="A16" s="36">
        <f>REGISTRATION!A17</f>
        <v>7</v>
      </c>
      <c r="B16" s="36" t="str">
        <f>REGISTRATION!B17</f>
        <v>2016-01-105</v>
      </c>
      <c r="C16" s="37" t="str">
        <f>UPPER(CONCATENATE(REGISTRATION!C17," ",REGISTRATION!D17," ",REGISTRATION!F17))</f>
        <v>BULOSAN APRIL JOHN B</v>
      </c>
      <c r="D16" s="90">
        <v>44</v>
      </c>
      <c r="E16" s="77">
        <f t="shared" si="43"/>
        <v>58.666666666666664</v>
      </c>
      <c r="F16" s="80">
        <f t="shared" si="0"/>
        <v>17.599999999999998</v>
      </c>
      <c r="G16" s="90"/>
      <c r="H16" s="77" t="e">
        <f t="shared" si="2"/>
        <v>#DIV/0!</v>
      </c>
      <c r="I16" s="80" t="str">
        <f t="shared" si="1"/>
        <v/>
      </c>
      <c r="J16" s="90">
        <v>19</v>
      </c>
      <c r="K16" s="77">
        <f t="shared" si="3"/>
        <v>95</v>
      </c>
      <c r="L16" s="90">
        <v>10</v>
      </c>
      <c r="M16" s="77">
        <f t="shared" si="4"/>
        <v>50</v>
      </c>
      <c r="N16" s="90"/>
      <c r="O16" s="77" t="str">
        <f t="shared" si="5"/>
        <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14.5</v>
      </c>
      <c r="AO16" s="90"/>
      <c r="AP16" s="77">
        <f t="shared" si="10"/>
        <v>0</v>
      </c>
      <c r="AQ16" s="90">
        <v>94</v>
      </c>
      <c r="AR16" s="77">
        <f t="shared" si="11"/>
        <v>94</v>
      </c>
      <c r="AS16" s="90"/>
      <c r="AT16" s="77" t="str">
        <f t="shared" si="12"/>
        <v/>
      </c>
      <c r="AU16" s="80">
        <f t="shared" si="13"/>
        <v>4.7</v>
      </c>
      <c r="AV16" s="90"/>
      <c r="AW16" s="77" t="str">
        <f t="shared" si="14"/>
        <v/>
      </c>
      <c r="AX16" s="90"/>
      <c r="AY16" s="77" t="str">
        <f t="shared" si="15"/>
        <v/>
      </c>
      <c r="AZ16" s="90"/>
      <c r="BA16" s="77" t="str">
        <f t="shared" si="16"/>
        <v/>
      </c>
      <c r="BB16" s="80" t="str">
        <f t="shared" si="17"/>
        <v/>
      </c>
      <c r="BC16" s="82">
        <f t="shared" si="18"/>
        <v>36.799999999999997</v>
      </c>
      <c r="BD16" s="82">
        <f t="shared" si="19"/>
        <v>36.799999999999997</v>
      </c>
      <c r="BE16" s="90"/>
      <c r="BF16" s="77" t="str">
        <f t="shared" si="20"/>
        <v/>
      </c>
      <c r="BG16" s="90"/>
      <c r="BH16" s="77" t="str">
        <f t="shared" si="21"/>
        <v/>
      </c>
      <c r="BI16" s="90"/>
      <c r="BJ16" s="77" t="str">
        <f t="shared" si="44"/>
        <v/>
      </c>
      <c r="BK16" s="87" t="str">
        <f t="shared" si="22"/>
        <v/>
      </c>
      <c r="BL16" s="90"/>
      <c r="BM16" s="77" t="str">
        <f t="shared" si="23"/>
        <v/>
      </c>
      <c r="BN16" s="90"/>
      <c r="BO16" s="77" t="str">
        <f t="shared" si="24"/>
        <v/>
      </c>
      <c r="BP16" s="90"/>
      <c r="BQ16" s="77" t="str">
        <f t="shared" si="25"/>
        <v/>
      </c>
      <c r="BR16" s="90"/>
      <c r="BS16" s="77" t="str">
        <f t="shared" si="26"/>
        <v/>
      </c>
      <c r="BT16" s="90"/>
      <c r="BU16" s="77" t="str">
        <f t="shared" si="27"/>
        <v/>
      </c>
      <c r="BV16" s="89"/>
      <c r="BW16" s="77" t="str">
        <f t="shared" si="28"/>
        <v/>
      </c>
      <c r="BX16" s="89"/>
      <c r="BY16" s="77" t="str">
        <f t="shared" si="29"/>
        <v/>
      </c>
      <c r="BZ16" s="89"/>
      <c r="CA16" s="77" t="str">
        <f t="shared" si="30"/>
        <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t="str">
        <f t="shared" si="38"/>
        <v/>
      </c>
      <c r="CQ16" s="83">
        <f t="shared" si="39"/>
        <v>0</v>
      </c>
      <c r="CR16" s="83">
        <f t="shared" si="40"/>
        <v>0</v>
      </c>
      <c r="CS16" s="88">
        <f t="shared" si="41"/>
        <v>14.719999999999999</v>
      </c>
      <c r="CT16" s="88">
        <f>IFERROR(VLOOKUP(CS16,REGISTRATION!$Q$22:$R$32,2),"")</f>
        <v>5</v>
      </c>
      <c r="CU16" s="78" t="str">
        <f t="shared" si="42"/>
        <v>FAILED</v>
      </c>
    </row>
    <row r="17" spans="1:99">
      <c r="A17" s="36">
        <f>REGISTRATION!A18</f>
        <v>8</v>
      </c>
      <c r="B17" s="36" t="str">
        <f>REGISTRATION!B18</f>
        <v>2015-01-907</v>
      </c>
      <c r="C17" s="37" t="str">
        <f>UPPER(CONCATENATE(REGISTRATION!C18," ",REGISTRATION!D18," ",REGISTRATION!F18))</f>
        <v>CADELIÑA CHELOU MAE G</v>
      </c>
      <c r="D17" s="90">
        <v>59</v>
      </c>
      <c r="E17" s="77">
        <f t="shared" si="43"/>
        <v>78.666666666666657</v>
      </c>
      <c r="F17" s="80">
        <f t="shared" si="0"/>
        <v>23.599999999999998</v>
      </c>
      <c r="G17" s="90"/>
      <c r="H17" s="77" t="e">
        <f t="shared" si="2"/>
        <v>#DIV/0!</v>
      </c>
      <c r="I17" s="80" t="str">
        <f t="shared" si="1"/>
        <v/>
      </c>
      <c r="J17" s="90">
        <v>20</v>
      </c>
      <c r="K17" s="77">
        <f t="shared" si="3"/>
        <v>100</v>
      </c>
      <c r="L17" s="90">
        <v>10</v>
      </c>
      <c r="M17" s="77">
        <f t="shared" si="4"/>
        <v>50</v>
      </c>
      <c r="N17" s="90"/>
      <c r="O17" s="77" t="str">
        <f t="shared" si="5"/>
        <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15</v>
      </c>
      <c r="AO17" s="90"/>
      <c r="AP17" s="77">
        <f t="shared" si="10"/>
        <v>0</v>
      </c>
      <c r="AQ17" s="90">
        <v>94</v>
      </c>
      <c r="AR17" s="77">
        <f t="shared" si="11"/>
        <v>94</v>
      </c>
      <c r="AS17" s="90"/>
      <c r="AT17" s="77" t="str">
        <f t="shared" si="12"/>
        <v/>
      </c>
      <c r="AU17" s="80">
        <f t="shared" si="13"/>
        <v>4.7</v>
      </c>
      <c r="AV17" s="90"/>
      <c r="AW17" s="77" t="str">
        <f t="shared" si="14"/>
        <v/>
      </c>
      <c r="AX17" s="90"/>
      <c r="AY17" s="77" t="str">
        <f t="shared" si="15"/>
        <v/>
      </c>
      <c r="AZ17" s="90"/>
      <c r="BA17" s="77" t="str">
        <f t="shared" si="16"/>
        <v/>
      </c>
      <c r="BB17" s="80" t="str">
        <f t="shared" si="17"/>
        <v/>
      </c>
      <c r="BC17" s="82">
        <f t="shared" si="18"/>
        <v>43.3</v>
      </c>
      <c r="BD17" s="82">
        <f t="shared" si="19"/>
        <v>43.3</v>
      </c>
      <c r="BE17" s="90"/>
      <c r="BF17" s="77" t="str">
        <f t="shared" si="20"/>
        <v/>
      </c>
      <c r="BG17" s="90"/>
      <c r="BH17" s="77" t="str">
        <f t="shared" si="21"/>
        <v/>
      </c>
      <c r="BI17" s="90"/>
      <c r="BJ17" s="77" t="str">
        <f t="shared" si="44"/>
        <v/>
      </c>
      <c r="BK17" s="87" t="str">
        <f t="shared" si="22"/>
        <v/>
      </c>
      <c r="BL17" s="90"/>
      <c r="BM17" s="77" t="str">
        <f t="shared" si="23"/>
        <v/>
      </c>
      <c r="BN17" s="90"/>
      <c r="BO17" s="77" t="str">
        <f t="shared" si="24"/>
        <v/>
      </c>
      <c r="BP17" s="90"/>
      <c r="BQ17" s="77" t="str">
        <f t="shared" si="25"/>
        <v/>
      </c>
      <c r="BR17" s="90"/>
      <c r="BS17" s="77" t="str">
        <f t="shared" si="26"/>
        <v/>
      </c>
      <c r="BT17" s="90"/>
      <c r="BU17" s="77" t="str">
        <f t="shared" si="27"/>
        <v/>
      </c>
      <c r="BV17" s="89"/>
      <c r="BW17" s="77" t="str">
        <f t="shared" si="28"/>
        <v/>
      </c>
      <c r="BX17" s="89"/>
      <c r="BY17" s="77" t="str">
        <f t="shared" si="29"/>
        <v/>
      </c>
      <c r="BZ17" s="89"/>
      <c r="CA17" s="77" t="str">
        <f t="shared" si="30"/>
        <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t="str">
        <f t="shared" si="38"/>
        <v/>
      </c>
      <c r="CQ17" s="83">
        <f t="shared" si="39"/>
        <v>0</v>
      </c>
      <c r="CR17" s="83">
        <f t="shared" si="40"/>
        <v>0</v>
      </c>
      <c r="CS17" s="88">
        <f t="shared" si="41"/>
        <v>17.32</v>
      </c>
      <c r="CT17" s="88">
        <f>IFERROR(VLOOKUP(CS17,REGISTRATION!$Q$22:$R$32,2),"")</f>
        <v>5</v>
      </c>
      <c r="CU17" s="78" t="str">
        <f t="shared" si="42"/>
        <v>FAILED</v>
      </c>
    </row>
    <row r="18" spans="1:99">
      <c r="A18" s="36">
        <f>REGISTRATION!A19</f>
        <v>9</v>
      </c>
      <c r="B18" s="36" t="str">
        <f>REGISTRATION!B19</f>
        <v>2015-01-1375</v>
      </c>
      <c r="C18" s="37" t="str">
        <f>UPPER(CONCATENATE(REGISTRATION!C19," ",REGISTRATION!D19," ",REGISTRATION!F19))</f>
        <v>CAMAÑAG ZACHARIE JOHN V</v>
      </c>
      <c r="D18" s="90">
        <v>55</v>
      </c>
      <c r="E18" s="77">
        <f t="shared" si="43"/>
        <v>73.333333333333329</v>
      </c>
      <c r="F18" s="80">
        <f t="shared" si="0"/>
        <v>21.999999999999996</v>
      </c>
      <c r="G18" s="90"/>
      <c r="H18" s="77" t="e">
        <f t="shared" si="2"/>
        <v>#DIV/0!</v>
      </c>
      <c r="I18" s="80" t="str">
        <f t="shared" si="1"/>
        <v/>
      </c>
      <c r="J18" s="90">
        <v>19</v>
      </c>
      <c r="K18" s="77">
        <f t="shared" si="3"/>
        <v>95</v>
      </c>
      <c r="L18" s="90">
        <v>18</v>
      </c>
      <c r="M18" s="77">
        <f t="shared" si="4"/>
        <v>90</v>
      </c>
      <c r="N18" s="90"/>
      <c r="O18" s="77" t="str">
        <f t="shared" si="5"/>
        <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18.5</v>
      </c>
      <c r="AO18" s="90"/>
      <c r="AP18" s="77">
        <f t="shared" si="10"/>
        <v>0</v>
      </c>
      <c r="AQ18" s="90">
        <v>85</v>
      </c>
      <c r="AR18" s="77">
        <f t="shared" si="11"/>
        <v>85</v>
      </c>
      <c r="AS18" s="90"/>
      <c r="AT18" s="77" t="str">
        <f t="shared" si="12"/>
        <v/>
      </c>
      <c r="AU18" s="80">
        <f t="shared" si="13"/>
        <v>4.25</v>
      </c>
      <c r="AV18" s="90"/>
      <c r="AW18" s="77" t="str">
        <f t="shared" si="14"/>
        <v/>
      </c>
      <c r="AX18" s="90"/>
      <c r="AY18" s="77" t="str">
        <f t="shared" si="15"/>
        <v/>
      </c>
      <c r="AZ18" s="90"/>
      <c r="BA18" s="77" t="str">
        <f t="shared" si="16"/>
        <v/>
      </c>
      <c r="BB18" s="80" t="str">
        <f t="shared" si="17"/>
        <v/>
      </c>
      <c r="BC18" s="82">
        <f t="shared" si="18"/>
        <v>44.75</v>
      </c>
      <c r="BD18" s="82">
        <f t="shared" si="19"/>
        <v>44.75</v>
      </c>
      <c r="BE18" s="90"/>
      <c r="BF18" s="77" t="str">
        <f t="shared" si="20"/>
        <v/>
      </c>
      <c r="BG18" s="90"/>
      <c r="BH18" s="77" t="str">
        <f t="shared" si="21"/>
        <v/>
      </c>
      <c r="BI18" s="90"/>
      <c r="BJ18" s="77" t="str">
        <f t="shared" si="44"/>
        <v/>
      </c>
      <c r="BK18" s="87" t="str">
        <f t="shared" si="22"/>
        <v/>
      </c>
      <c r="BL18" s="90"/>
      <c r="BM18" s="77" t="str">
        <f t="shared" si="23"/>
        <v/>
      </c>
      <c r="BN18" s="90"/>
      <c r="BO18" s="77" t="str">
        <f t="shared" si="24"/>
        <v/>
      </c>
      <c r="BP18" s="90"/>
      <c r="BQ18" s="77" t="str">
        <f t="shared" si="25"/>
        <v/>
      </c>
      <c r="BR18" s="90"/>
      <c r="BS18" s="77" t="str">
        <f t="shared" si="26"/>
        <v/>
      </c>
      <c r="BT18" s="90"/>
      <c r="BU18" s="77" t="str">
        <f t="shared" si="27"/>
        <v/>
      </c>
      <c r="BV18" s="89"/>
      <c r="BW18" s="77" t="str">
        <f t="shared" si="28"/>
        <v/>
      </c>
      <c r="BX18" s="89"/>
      <c r="BY18" s="77" t="str">
        <f t="shared" si="29"/>
        <v/>
      </c>
      <c r="BZ18" s="89"/>
      <c r="CA18" s="77" t="str">
        <f t="shared" si="30"/>
        <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t="str">
        <f t="shared" si="38"/>
        <v/>
      </c>
      <c r="CQ18" s="83">
        <f t="shared" si="39"/>
        <v>0</v>
      </c>
      <c r="CR18" s="83">
        <f t="shared" si="40"/>
        <v>0</v>
      </c>
      <c r="CS18" s="88">
        <f t="shared" si="41"/>
        <v>17.900000000000002</v>
      </c>
      <c r="CT18" s="88">
        <f>IFERROR(VLOOKUP(CS18,REGISTRATION!$Q$22:$R$32,2),"")</f>
        <v>5</v>
      </c>
      <c r="CU18" s="78" t="str">
        <f t="shared" si="42"/>
        <v>FAILED</v>
      </c>
    </row>
    <row r="19" spans="1:99">
      <c r="A19" s="36">
        <f>REGISTRATION!A20</f>
        <v>10</v>
      </c>
      <c r="B19" s="36" t="str">
        <f>REGISTRATION!B20</f>
        <v>2015-01-948</v>
      </c>
      <c r="C19" s="37" t="str">
        <f>UPPER(CONCATENATE(REGISTRATION!C20," ",REGISTRATION!D20," ",REGISTRATION!F20))</f>
        <v>CAPARAS AJ ZEUS A</v>
      </c>
      <c r="D19" s="90">
        <v>53</v>
      </c>
      <c r="E19" s="77">
        <f t="shared" si="43"/>
        <v>70.666666666666671</v>
      </c>
      <c r="F19" s="80">
        <f t="shared" si="0"/>
        <v>21.2</v>
      </c>
      <c r="G19" s="90"/>
      <c r="H19" s="77" t="e">
        <f t="shared" si="2"/>
        <v>#DIV/0!</v>
      </c>
      <c r="I19" s="80" t="str">
        <f t="shared" si="1"/>
        <v/>
      </c>
      <c r="J19" s="90">
        <v>12</v>
      </c>
      <c r="K19" s="77">
        <f t="shared" si="3"/>
        <v>60</v>
      </c>
      <c r="L19" s="90">
        <v>14</v>
      </c>
      <c r="M19" s="77">
        <f t="shared" si="4"/>
        <v>70</v>
      </c>
      <c r="N19" s="90"/>
      <c r="O19" s="77" t="str">
        <f t="shared" si="5"/>
        <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13</v>
      </c>
      <c r="AO19" s="90"/>
      <c r="AP19" s="77">
        <f t="shared" si="10"/>
        <v>0</v>
      </c>
      <c r="AQ19" s="90"/>
      <c r="AR19" s="77">
        <f t="shared" si="11"/>
        <v>0</v>
      </c>
      <c r="AS19" s="90"/>
      <c r="AT19" s="77" t="str">
        <f t="shared" si="12"/>
        <v/>
      </c>
      <c r="AU19" s="80">
        <f t="shared" si="13"/>
        <v>0</v>
      </c>
      <c r="AV19" s="90"/>
      <c r="AW19" s="77" t="str">
        <f t="shared" si="14"/>
        <v/>
      </c>
      <c r="AX19" s="90"/>
      <c r="AY19" s="77" t="str">
        <f t="shared" si="15"/>
        <v/>
      </c>
      <c r="AZ19" s="90"/>
      <c r="BA19" s="77" t="str">
        <f t="shared" si="16"/>
        <v/>
      </c>
      <c r="BB19" s="80" t="str">
        <f t="shared" si="17"/>
        <v/>
      </c>
      <c r="BC19" s="82">
        <f t="shared" si="18"/>
        <v>34.200000000000003</v>
      </c>
      <c r="BD19" s="82">
        <f t="shared" si="19"/>
        <v>34.200000000000003</v>
      </c>
      <c r="BE19" s="90"/>
      <c r="BF19" s="77" t="str">
        <f t="shared" si="20"/>
        <v/>
      </c>
      <c r="BG19" s="90"/>
      <c r="BH19" s="77" t="str">
        <f t="shared" si="21"/>
        <v/>
      </c>
      <c r="BI19" s="90"/>
      <c r="BJ19" s="77" t="str">
        <f t="shared" si="44"/>
        <v/>
      </c>
      <c r="BK19" s="87" t="str">
        <f t="shared" si="22"/>
        <v/>
      </c>
      <c r="BL19" s="90"/>
      <c r="BM19" s="77" t="str">
        <f t="shared" si="23"/>
        <v/>
      </c>
      <c r="BN19" s="90"/>
      <c r="BO19" s="77" t="str">
        <f t="shared" si="24"/>
        <v/>
      </c>
      <c r="BP19" s="90"/>
      <c r="BQ19" s="77" t="str">
        <f t="shared" si="25"/>
        <v/>
      </c>
      <c r="BR19" s="90"/>
      <c r="BS19" s="77" t="str">
        <f t="shared" si="26"/>
        <v/>
      </c>
      <c r="BT19" s="90"/>
      <c r="BU19" s="77" t="str">
        <f t="shared" si="27"/>
        <v/>
      </c>
      <c r="BV19" s="89"/>
      <c r="BW19" s="77" t="str">
        <f t="shared" si="28"/>
        <v/>
      </c>
      <c r="BX19" s="89"/>
      <c r="BY19" s="77" t="str">
        <f t="shared" si="29"/>
        <v/>
      </c>
      <c r="BZ19" s="89"/>
      <c r="CA19" s="77" t="str">
        <f t="shared" si="30"/>
        <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t="str">
        <f t="shared" si="38"/>
        <v/>
      </c>
      <c r="CQ19" s="83">
        <f t="shared" si="39"/>
        <v>0</v>
      </c>
      <c r="CR19" s="83">
        <f t="shared" si="40"/>
        <v>0</v>
      </c>
      <c r="CS19" s="88">
        <f t="shared" si="41"/>
        <v>13.680000000000001</v>
      </c>
      <c r="CT19" s="88">
        <f>IFERROR(VLOOKUP(CS19,REGISTRATION!$Q$22:$R$32,2),"")</f>
        <v>5</v>
      </c>
      <c r="CU19" s="78" t="str">
        <f t="shared" si="42"/>
        <v>FAILED</v>
      </c>
    </row>
    <row r="20" spans="1:99">
      <c r="A20" s="36">
        <f>REGISTRATION!A21</f>
        <v>11</v>
      </c>
      <c r="B20" s="36" t="str">
        <f>REGISTRATION!B21</f>
        <v>2014-02-121</v>
      </c>
      <c r="C20" s="37" t="str">
        <f>UPPER(CONCATENATE(REGISTRATION!C21," ",REGISTRATION!D21," ",REGISTRATION!F21))</f>
        <v>CENDAÑA OLIVER IVAN A</v>
      </c>
      <c r="D20" s="90">
        <v>59</v>
      </c>
      <c r="E20" s="77">
        <f t="shared" si="43"/>
        <v>78.666666666666657</v>
      </c>
      <c r="F20" s="80">
        <f t="shared" si="0"/>
        <v>23.599999999999998</v>
      </c>
      <c r="G20" s="90"/>
      <c r="H20" s="77" t="e">
        <f t="shared" si="2"/>
        <v>#DIV/0!</v>
      </c>
      <c r="I20" s="80" t="str">
        <f t="shared" si="1"/>
        <v/>
      </c>
      <c r="J20" s="90">
        <v>18</v>
      </c>
      <c r="K20" s="77">
        <f t="shared" si="3"/>
        <v>90</v>
      </c>
      <c r="L20" s="90">
        <v>10</v>
      </c>
      <c r="M20" s="77">
        <f t="shared" si="4"/>
        <v>50</v>
      </c>
      <c r="N20" s="90"/>
      <c r="O20" s="77" t="str">
        <f t="shared" si="5"/>
        <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14</v>
      </c>
      <c r="AO20" s="90"/>
      <c r="AP20" s="77">
        <f t="shared" si="10"/>
        <v>0</v>
      </c>
      <c r="AQ20" s="90">
        <v>93</v>
      </c>
      <c r="AR20" s="77">
        <f t="shared" si="11"/>
        <v>93</v>
      </c>
      <c r="AS20" s="90"/>
      <c r="AT20" s="77" t="str">
        <f t="shared" si="12"/>
        <v/>
      </c>
      <c r="AU20" s="80">
        <f t="shared" si="13"/>
        <v>4.6500000000000004</v>
      </c>
      <c r="AV20" s="90"/>
      <c r="AW20" s="77" t="str">
        <f t="shared" si="14"/>
        <v/>
      </c>
      <c r="AX20" s="90"/>
      <c r="AY20" s="77" t="str">
        <f t="shared" si="15"/>
        <v/>
      </c>
      <c r="AZ20" s="90"/>
      <c r="BA20" s="77" t="str">
        <f t="shared" si="16"/>
        <v/>
      </c>
      <c r="BB20" s="80" t="str">
        <f t="shared" si="17"/>
        <v/>
      </c>
      <c r="BC20" s="82">
        <f t="shared" si="18"/>
        <v>42.25</v>
      </c>
      <c r="BD20" s="82">
        <f t="shared" si="19"/>
        <v>42.25</v>
      </c>
      <c r="BE20" s="90"/>
      <c r="BF20" s="77" t="str">
        <f t="shared" si="20"/>
        <v/>
      </c>
      <c r="BG20" s="90"/>
      <c r="BH20" s="77" t="str">
        <f t="shared" si="21"/>
        <v/>
      </c>
      <c r="BI20" s="90"/>
      <c r="BJ20" s="77" t="str">
        <f t="shared" si="44"/>
        <v/>
      </c>
      <c r="BK20" s="87" t="str">
        <f t="shared" si="22"/>
        <v/>
      </c>
      <c r="BL20" s="90"/>
      <c r="BM20" s="77" t="str">
        <f t="shared" si="23"/>
        <v/>
      </c>
      <c r="BN20" s="90"/>
      <c r="BO20" s="77" t="str">
        <f t="shared" si="24"/>
        <v/>
      </c>
      <c r="BP20" s="90"/>
      <c r="BQ20" s="77" t="str">
        <f t="shared" si="25"/>
        <v/>
      </c>
      <c r="BR20" s="90"/>
      <c r="BS20" s="77" t="str">
        <f t="shared" si="26"/>
        <v/>
      </c>
      <c r="BT20" s="90"/>
      <c r="BU20" s="77" t="str">
        <f t="shared" si="27"/>
        <v/>
      </c>
      <c r="BV20" s="89"/>
      <c r="BW20" s="77" t="str">
        <f t="shared" si="28"/>
        <v/>
      </c>
      <c r="BX20" s="89"/>
      <c r="BY20" s="77" t="str">
        <f t="shared" si="29"/>
        <v/>
      </c>
      <c r="BZ20" s="89"/>
      <c r="CA20" s="77" t="str">
        <f t="shared" si="30"/>
        <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t="str">
        <f t="shared" si="38"/>
        <v/>
      </c>
      <c r="CQ20" s="83">
        <f t="shared" si="39"/>
        <v>0</v>
      </c>
      <c r="CR20" s="83">
        <f t="shared" si="40"/>
        <v>0</v>
      </c>
      <c r="CS20" s="88">
        <f t="shared" si="41"/>
        <v>16.900000000000002</v>
      </c>
      <c r="CT20" s="88">
        <f>IFERROR(VLOOKUP(CS20,REGISTRATION!$Q$22:$R$32,2),"")</f>
        <v>5</v>
      </c>
      <c r="CU20" s="78" t="str">
        <f t="shared" si="42"/>
        <v>FAILED</v>
      </c>
    </row>
    <row r="21" spans="1:99">
      <c r="A21" s="36">
        <f>REGISTRATION!A22</f>
        <v>12</v>
      </c>
      <c r="B21" s="36" t="str">
        <f>REGISTRATION!B22</f>
        <v>2015-01-1146</v>
      </c>
      <c r="C21" s="37" t="str">
        <f>UPPER(CONCATENATE(REGISTRATION!C22," ",REGISTRATION!D22," ",REGISTRATION!F22))</f>
        <v>CIRILLO CHANTAL KAYE B</v>
      </c>
      <c r="D21" s="90">
        <v>36</v>
      </c>
      <c r="E21" s="77">
        <f t="shared" si="43"/>
        <v>48</v>
      </c>
      <c r="F21" s="80">
        <f t="shared" si="0"/>
        <v>14.399999999999999</v>
      </c>
      <c r="G21" s="90"/>
      <c r="H21" s="77" t="e">
        <f t="shared" si="2"/>
        <v>#DIV/0!</v>
      </c>
      <c r="I21" s="80" t="str">
        <f t="shared" si="1"/>
        <v/>
      </c>
      <c r="J21" s="90">
        <v>16</v>
      </c>
      <c r="K21" s="77">
        <f t="shared" si="3"/>
        <v>80</v>
      </c>
      <c r="L21" s="90">
        <v>16</v>
      </c>
      <c r="M21" s="77">
        <f t="shared" si="4"/>
        <v>80</v>
      </c>
      <c r="N21" s="90"/>
      <c r="O21" s="77" t="str">
        <f t="shared" si="5"/>
        <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16</v>
      </c>
      <c r="AO21" s="90"/>
      <c r="AP21" s="77">
        <f t="shared" si="10"/>
        <v>0</v>
      </c>
      <c r="AQ21" s="90"/>
      <c r="AR21" s="77">
        <f t="shared" si="11"/>
        <v>0</v>
      </c>
      <c r="AS21" s="90"/>
      <c r="AT21" s="77" t="str">
        <f t="shared" si="12"/>
        <v/>
      </c>
      <c r="AU21" s="80">
        <f t="shared" si="13"/>
        <v>0</v>
      </c>
      <c r="AV21" s="90"/>
      <c r="AW21" s="77" t="str">
        <f t="shared" si="14"/>
        <v/>
      </c>
      <c r="AX21" s="90"/>
      <c r="AY21" s="77" t="str">
        <f t="shared" si="15"/>
        <v/>
      </c>
      <c r="AZ21" s="90"/>
      <c r="BA21" s="77" t="str">
        <f t="shared" si="16"/>
        <v/>
      </c>
      <c r="BB21" s="80" t="str">
        <f t="shared" si="17"/>
        <v/>
      </c>
      <c r="BC21" s="82">
        <f t="shared" si="18"/>
        <v>30.4</v>
      </c>
      <c r="BD21" s="82">
        <f t="shared" si="19"/>
        <v>30.4</v>
      </c>
      <c r="BE21" s="90"/>
      <c r="BF21" s="77" t="str">
        <f t="shared" si="20"/>
        <v/>
      </c>
      <c r="BG21" s="90"/>
      <c r="BH21" s="77" t="str">
        <f t="shared" si="21"/>
        <v/>
      </c>
      <c r="BI21" s="90"/>
      <c r="BJ21" s="77" t="str">
        <f t="shared" si="44"/>
        <v/>
      </c>
      <c r="BK21" s="87" t="str">
        <f t="shared" si="22"/>
        <v/>
      </c>
      <c r="BL21" s="90"/>
      <c r="BM21" s="77" t="str">
        <f t="shared" si="23"/>
        <v/>
      </c>
      <c r="BN21" s="90"/>
      <c r="BO21" s="77" t="str">
        <f t="shared" si="24"/>
        <v/>
      </c>
      <c r="BP21" s="90"/>
      <c r="BQ21" s="77" t="str">
        <f t="shared" si="25"/>
        <v/>
      </c>
      <c r="BR21" s="90"/>
      <c r="BS21" s="77" t="str">
        <f t="shared" si="26"/>
        <v/>
      </c>
      <c r="BT21" s="90"/>
      <c r="BU21" s="77" t="str">
        <f t="shared" si="27"/>
        <v/>
      </c>
      <c r="BV21" s="89"/>
      <c r="BW21" s="77" t="str">
        <f t="shared" si="28"/>
        <v/>
      </c>
      <c r="BX21" s="89"/>
      <c r="BY21" s="77" t="str">
        <f t="shared" si="29"/>
        <v/>
      </c>
      <c r="BZ21" s="89"/>
      <c r="CA21" s="77" t="str">
        <f t="shared" si="30"/>
        <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t="str">
        <f t="shared" si="38"/>
        <v/>
      </c>
      <c r="CQ21" s="83">
        <f t="shared" si="39"/>
        <v>0</v>
      </c>
      <c r="CR21" s="83">
        <f t="shared" si="40"/>
        <v>0</v>
      </c>
      <c r="CS21" s="88">
        <f t="shared" si="41"/>
        <v>12.16</v>
      </c>
      <c r="CT21" s="88">
        <f>IFERROR(VLOOKUP(CS21,REGISTRATION!$Q$22:$R$32,2),"")</f>
        <v>5</v>
      </c>
      <c r="CU21" s="78" t="str">
        <f t="shared" si="42"/>
        <v>FAILED</v>
      </c>
    </row>
    <row r="22" spans="1:99">
      <c r="A22" s="36">
        <f>REGISTRATION!A23</f>
        <v>13</v>
      </c>
      <c r="B22" s="36" t="str">
        <f>REGISTRATION!B23</f>
        <v>2015-01-1525</v>
      </c>
      <c r="C22" s="37" t="str">
        <f>UPPER(CONCATENATE(REGISTRATION!C23," ",REGISTRATION!D23," ",REGISTRATION!F23))</f>
        <v>COSTA JERAMIE H</v>
      </c>
      <c r="D22" s="90">
        <v>34</v>
      </c>
      <c r="E22" s="77">
        <f t="shared" si="43"/>
        <v>45.333333333333329</v>
      </c>
      <c r="F22" s="80">
        <f t="shared" si="0"/>
        <v>13.599999999999998</v>
      </c>
      <c r="G22" s="90"/>
      <c r="H22" s="77" t="e">
        <f t="shared" si="2"/>
        <v>#DIV/0!</v>
      </c>
      <c r="I22" s="80" t="str">
        <f t="shared" si="1"/>
        <v/>
      </c>
      <c r="J22" s="90">
        <v>17</v>
      </c>
      <c r="K22" s="77">
        <f t="shared" si="3"/>
        <v>85</v>
      </c>
      <c r="L22" s="90">
        <v>14</v>
      </c>
      <c r="M22" s="77">
        <f t="shared" si="4"/>
        <v>70</v>
      </c>
      <c r="N22" s="90"/>
      <c r="O22" s="77" t="str">
        <f t="shared" si="5"/>
        <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15.5</v>
      </c>
      <c r="AO22" s="90"/>
      <c r="AP22" s="77">
        <f t="shared" si="10"/>
        <v>0</v>
      </c>
      <c r="AQ22" s="90">
        <v>94</v>
      </c>
      <c r="AR22" s="77">
        <f t="shared" si="11"/>
        <v>94</v>
      </c>
      <c r="AS22" s="90"/>
      <c r="AT22" s="77" t="str">
        <f t="shared" si="12"/>
        <v/>
      </c>
      <c r="AU22" s="80">
        <f t="shared" si="13"/>
        <v>4.7</v>
      </c>
      <c r="AV22" s="90"/>
      <c r="AW22" s="77" t="str">
        <f t="shared" si="14"/>
        <v/>
      </c>
      <c r="AX22" s="90"/>
      <c r="AY22" s="77" t="str">
        <f t="shared" si="15"/>
        <v/>
      </c>
      <c r="AZ22" s="90"/>
      <c r="BA22" s="77" t="str">
        <f t="shared" si="16"/>
        <v/>
      </c>
      <c r="BB22" s="80" t="str">
        <f t="shared" si="17"/>
        <v/>
      </c>
      <c r="BC22" s="82">
        <f t="shared" si="18"/>
        <v>33.799999999999997</v>
      </c>
      <c r="BD22" s="82">
        <f t="shared" si="19"/>
        <v>33.799999999999997</v>
      </c>
      <c r="BE22" s="90"/>
      <c r="BF22" s="77" t="str">
        <f t="shared" si="20"/>
        <v/>
      </c>
      <c r="BG22" s="90"/>
      <c r="BH22" s="77" t="str">
        <f t="shared" si="21"/>
        <v/>
      </c>
      <c r="BI22" s="90"/>
      <c r="BJ22" s="77" t="str">
        <f t="shared" si="44"/>
        <v/>
      </c>
      <c r="BK22" s="87" t="str">
        <f t="shared" si="22"/>
        <v/>
      </c>
      <c r="BL22" s="90"/>
      <c r="BM22" s="77" t="str">
        <f t="shared" si="23"/>
        <v/>
      </c>
      <c r="BN22" s="90"/>
      <c r="BO22" s="77" t="str">
        <f t="shared" si="24"/>
        <v/>
      </c>
      <c r="BP22" s="90"/>
      <c r="BQ22" s="77" t="str">
        <f t="shared" si="25"/>
        <v/>
      </c>
      <c r="BR22" s="90"/>
      <c r="BS22" s="77" t="str">
        <f t="shared" si="26"/>
        <v/>
      </c>
      <c r="BT22" s="90"/>
      <c r="BU22" s="77" t="str">
        <f t="shared" si="27"/>
        <v/>
      </c>
      <c r="BV22" s="89"/>
      <c r="BW22" s="77" t="str">
        <f t="shared" si="28"/>
        <v/>
      </c>
      <c r="BX22" s="89"/>
      <c r="BY22" s="77" t="str">
        <f t="shared" si="29"/>
        <v/>
      </c>
      <c r="BZ22" s="89"/>
      <c r="CA22" s="77" t="str">
        <f t="shared" si="30"/>
        <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t="str">
        <f t="shared" si="38"/>
        <v/>
      </c>
      <c r="CQ22" s="83">
        <f t="shared" si="39"/>
        <v>0</v>
      </c>
      <c r="CR22" s="83">
        <f t="shared" si="40"/>
        <v>0</v>
      </c>
      <c r="CS22" s="88">
        <f t="shared" si="41"/>
        <v>13.52</v>
      </c>
      <c r="CT22" s="88">
        <f>IFERROR(VLOOKUP(CS22,REGISTRATION!$Q$22:$R$32,2),"")</f>
        <v>5</v>
      </c>
      <c r="CU22" s="78" t="str">
        <f t="shared" si="42"/>
        <v>FAILED</v>
      </c>
    </row>
    <row r="23" spans="1:99">
      <c r="A23" s="36">
        <f>REGISTRATION!A24</f>
        <v>14</v>
      </c>
      <c r="B23" s="36" t="str">
        <f>REGISTRATION!B24</f>
        <v>2015-01-730</v>
      </c>
      <c r="C23" s="37" t="str">
        <f>UPPER(CONCATENATE(REGISTRATION!C24," ",REGISTRATION!D24," ",REGISTRATION!F24))</f>
        <v>CUPINO RHONEL S</v>
      </c>
      <c r="D23" s="90">
        <v>48</v>
      </c>
      <c r="E23" s="77">
        <f t="shared" si="43"/>
        <v>64</v>
      </c>
      <c r="F23" s="80">
        <f t="shared" si="0"/>
        <v>19.2</v>
      </c>
      <c r="G23" s="90"/>
      <c r="H23" s="77" t="e">
        <f t="shared" si="2"/>
        <v>#DIV/0!</v>
      </c>
      <c r="I23" s="80" t="str">
        <f t="shared" si="1"/>
        <v/>
      </c>
      <c r="J23" s="90">
        <v>8</v>
      </c>
      <c r="K23" s="77">
        <f t="shared" si="3"/>
        <v>40</v>
      </c>
      <c r="L23" s="90">
        <v>14</v>
      </c>
      <c r="M23" s="77">
        <f t="shared" si="4"/>
        <v>70</v>
      </c>
      <c r="N23" s="90"/>
      <c r="O23" s="77" t="str">
        <f t="shared" si="5"/>
        <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11</v>
      </c>
      <c r="AO23" s="90"/>
      <c r="AP23" s="77">
        <f t="shared" si="10"/>
        <v>0</v>
      </c>
      <c r="AQ23" s="90"/>
      <c r="AR23" s="77">
        <f t="shared" si="11"/>
        <v>0</v>
      </c>
      <c r="AS23" s="90"/>
      <c r="AT23" s="77" t="str">
        <f t="shared" si="12"/>
        <v/>
      </c>
      <c r="AU23" s="80">
        <f t="shared" si="13"/>
        <v>0</v>
      </c>
      <c r="AV23" s="90"/>
      <c r="AW23" s="77" t="str">
        <f t="shared" si="14"/>
        <v/>
      </c>
      <c r="AX23" s="90"/>
      <c r="AY23" s="77" t="str">
        <f t="shared" si="15"/>
        <v/>
      </c>
      <c r="AZ23" s="90"/>
      <c r="BA23" s="77" t="str">
        <f t="shared" si="16"/>
        <v/>
      </c>
      <c r="BB23" s="80" t="str">
        <f t="shared" si="17"/>
        <v/>
      </c>
      <c r="BC23" s="82">
        <f t="shared" si="18"/>
        <v>30.2</v>
      </c>
      <c r="BD23" s="82">
        <f t="shared" si="19"/>
        <v>30.2</v>
      </c>
      <c r="BE23" s="90"/>
      <c r="BF23" s="77" t="str">
        <f t="shared" si="20"/>
        <v/>
      </c>
      <c r="BG23" s="90"/>
      <c r="BH23" s="77" t="str">
        <f t="shared" si="21"/>
        <v/>
      </c>
      <c r="BI23" s="90"/>
      <c r="BJ23" s="77" t="str">
        <f t="shared" si="44"/>
        <v/>
      </c>
      <c r="BK23" s="87" t="str">
        <f t="shared" si="22"/>
        <v/>
      </c>
      <c r="BL23" s="90"/>
      <c r="BM23" s="77" t="str">
        <f t="shared" si="23"/>
        <v/>
      </c>
      <c r="BN23" s="90"/>
      <c r="BO23" s="77" t="str">
        <f t="shared" si="24"/>
        <v/>
      </c>
      <c r="BP23" s="90"/>
      <c r="BQ23" s="77" t="str">
        <f t="shared" si="25"/>
        <v/>
      </c>
      <c r="BR23" s="90"/>
      <c r="BS23" s="77" t="str">
        <f t="shared" si="26"/>
        <v/>
      </c>
      <c r="BT23" s="90"/>
      <c r="BU23" s="77" t="str">
        <f t="shared" si="27"/>
        <v/>
      </c>
      <c r="BV23" s="89"/>
      <c r="BW23" s="77" t="str">
        <f t="shared" si="28"/>
        <v/>
      </c>
      <c r="BX23" s="89"/>
      <c r="BY23" s="77" t="str">
        <f t="shared" si="29"/>
        <v/>
      </c>
      <c r="BZ23" s="89"/>
      <c r="CA23" s="77" t="str">
        <f t="shared" si="30"/>
        <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t="str">
        <f t="shared" si="38"/>
        <v/>
      </c>
      <c r="CQ23" s="83">
        <f t="shared" si="39"/>
        <v>0</v>
      </c>
      <c r="CR23" s="83">
        <f t="shared" si="40"/>
        <v>0</v>
      </c>
      <c r="CS23" s="88">
        <f t="shared" ref="CS23:CS70" si="45">IFERROR(((CR23*0.6)+(BD23*0.4)),"")</f>
        <v>12.08</v>
      </c>
      <c r="CT23" s="88">
        <f>IFERROR(VLOOKUP(CS23,REGISTRATION!$Q$22:$R$32,2),"")</f>
        <v>5</v>
      </c>
      <c r="CU23" s="78" t="str">
        <f t="shared" si="42"/>
        <v>FAILED</v>
      </c>
    </row>
    <row r="24" spans="1:99">
      <c r="A24" s="36">
        <f>REGISTRATION!A25</f>
        <v>15</v>
      </c>
      <c r="B24" s="36" t="str">
        <f>REGISTRATION!B25</f>
        <v>2015-01-589</v>
      </c>
      <c r="C24" s="37" t="str">
        <f>UPPER(CONCATENATE(REGISTRATION!C25," ",REGISTRATION!D25," ",REGISTRATION!F25))</f>
        <v>EMPERADOR VANESSA AIRA R</v>
      </c>
      <c r="D24" s="90">
        <v>41</v>
      </c>
      <c r="E24" s="77">
        <f t="shared" si="43"/>
        <v>54.666666666666664</v>
      </c>
      <c r="F24" s="80">
        <f t="shared" si="0"/>
        <v>16.399999999999999</v>
      </c>
      <c r="G24" s="90"/>
      <c r="H24" s="77" t="e">
        <f t="shared" si="2"/>
        <v>#DIV/0!</v>
      </c>
      <c r="I24" s="80" t="str">
        <f t="shared" si="1"/>
        <v/>
      </c>
      <c r="J24" s="90">
        <v>17</v>
      </c>
      <c r="K24" s="77">
        <f t="shared" si="3"/>
        <v>85</v>
      </c>
      <c r="L24" s="90">
        <v>12</v>
      </c>
      <c r="M24" s="77">
        <f t="shared" si="4"/>
        <v>60</v>
      </c>
      <c r="N24" s="90"/>
      <c r="O24" s="77" t="str">
        <f t="shared" si="5"/>
        <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14.5</v>
      </c>
      <c r="AO24" s="90"/>
      <c r="AP24" s="77">
        <f t="shared" si="10"/>
        <v>0</v>
      </c>
      <c r="AQ24" s="90">
        <v>94</v>
      </c>
      <c r="AR24" s="77">
        <f t="shared" si="11"/>
        <v>94</v>
      </c>
      <c r="AS24" s="90"/>
      <c r="AT24" s="77" t="str">
        <f t="shared" si="12"/>
        <v/>
      </c>
      <c r="AU24" s="80">
        <f t="shared" si="13"/>
        <v>4.7</v>
      </c>
      <c r="AV24" s="90"/>
      <c r="AW24" s="77" t="str">
        <f t="shared" si="14"/>
        <v/>
      </c>
      <c r="AX24" s="90"/>
      <c r="AY24" s="77" t="str">
        <f t="shared" si="15"/>
        <v/>
      </c>
      <c r="AZ24" s="90"/>
      <c r="BA24" s="77" t="str">
        <f t="shared" si="16"/>
        <v/>
      </c>
      <c r="BB24" s="80" t="str">
        <f t="shared" si="17"/>
        <v/>
      </c>
      <c r="BC24" s="82">
        <f t="shared" si="18"/>
        <v>35.599999999999994</v>
      </c>
      <c r="BD24" s="82">
        <f t="shared" si="19"/>
        <v>35.6</v>
      </c>
      <c r="BE24" s="90"/>
      <c r="BF24" s="77" t="str">
        <f t="shared" si="20"/>
        <v/>
      </c>
      <c r="BG24" s="90"/>
      <c r="BH24" s="77" t="str">
        <f t="shared" si="21"/>
        <v/>
      </c>
      <c r="BI24" s="90"/>
      <c r="BJ24" s="77" t="str">
        <f t="shared" si="44"/>
        <v/>
      </c>
      <c r="BK24" s="87" t="str">
        <f t="shared" si="22"/>
        <v/>
      </c>
      <c r="BL24" s="90"/>
      <c r="BM24" s="77" t="str">
        <f t="shared" si="23"/>
        <v/>
      </c>
      <c r="BN24" s="90"/>
      <c r="BO24" s="77" t="str">
        <f t="shared" si="24"/>
        <v/>
      </c>
      <c r="BP24" s="90"/>
      <c r="BQ24" s="77" t="str">
        <f t="shared" si="25"/>
        <v/>
      </c>
      <c r="BR24" s="90"/>
      <c r="BS24" s="77" t="str">
        <f t="shared" si="26"/>
        <v/>
      </c>
      <c r="BT24" s="90"/>
      <c r="BU24" s="77" t="str">
        <f t="shared" si="27"/>
        <v/>
      </c>
      <c r="BV24" s="89"/>
      <c r="BW24" s="77" t="str">
        <f t="shared" si="28"/>
        <v/>
      </c>
      <c r="BX24" s="89"/>
      <c r="BY24" s="77" t="str">
        <f t="shared" si="29"/>
        <v/>
      </c>
      <c r="BZ24" s="89"/>
      <c r="CA24" s="77" t="str">
        <f t="shared" si="30"/>
        <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t="str">
        <f t="shared" si="38"/>
        <v/>
      </c>
      <c r="CQ24" s="83">
        <f t="shared" si="39"/>
        <v>0</v>
      </c>
      <c r="CR24" s="83">
        <f t="shared" si="40"/>
        <v>0</v>
      </c>
      <c r="CS24" s="88">
        <f t="shared" si="45"/>
        <v>14.240000000000002</v>
      </c>
      <c r="CT24" s="88">
        <f>IFERROR(VLOOKUP(CS24,REGISTRATION!$Q$22:$R$32,2),"")</f>
        <v>5</v>
      </c>
      <c r="CU24" s="78" t="str">
        <f t="shared" si="42"/>
        <v>FAILED</v>
      </c>
    </row>
    <row r="25" spans="1:99">
      <c r="A25" s="36">
        <f>REGISTRATION!A26</f>
        <v>16</v>
      </c>
      <c r="B25" s="36" t="str">
        <f>REGISTRATION!B26</f>
        <v>2015-01-38</v>
      </c>
      <c r="C25" s="37" t="str">
        <f>UPPER(CONCATENATE(REGISTRATION!C26," ",REGISTRATION!D26," ",REGISTRATION!F26))</f>
        <v>ESCARTIN JEANEN MAE M</v>
      </c>
      <c r="D25" s="90">
        <v>41</v>
      </c>
      <c r="E25" s="77">
        <f t="shared" si="43"/>
        <v>54.666666666666664</v>
      </c>
      <c r="F25" s="80">
        <f t="shared" si="0"/>
        <v>16.399999999999999</v>
      </c>
      <c r="G25" s="90"/>
      <c r="H25" s="77" t="e">
        <f t="shared" si="2"/>
        <v>#DIV/0!</v>
      </c>
      <c r="I25" s="80" t="str">
        <f t="shared" si="1"/>
        <v/>
      </c>
      <c r="J25" s="90">
        <v>18</v>
      </c>
      <c r="K25" s="77">
        <f t="shared" si="3"/>
        <v>90</v>
      </c>
      <c r="L25" s="90">
        <v>10</v>
      </c>
      <c r="M25" s="77">
        <f t="shared" si="4"/>
        <v>50</v>
      </c>
      <c r="N25" s="90"/>
      <c r="O25" s="77" t="str">
        <f t="shared" si="5"/>
        <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14</v>
      </c>
      <c r="AO25" s="90"/>
      <c r="AP25" s="77">
        <f t="shared" si="10"/>
        <v>0</v>
      </c>
      <c r="AQ25" s="90">
        <v>93</v>
      </c>
      <c r="AR25" s="77">
        <f t="shared" si="11"/>
        <v>93</v>
      </c>
      <c r="AS25" s="90"/>
      <c r="AT25" s="77" t="str">
        <f t="shared" si="12"/>
        <v/>
      </c>
      <c r="AU25" s="80">
        <f t="shared" si="13"/>
        <v>4.6500000000000004</v>
      </c>
      <c r="AV25" s="90"/>
      <c r="AW25" s="77" t="str">
        <f t="shared" si="14"/>
        <v/>
      </c>
      <c r="AX25" s="90"/>
      <c r="AY25" s="77" t="str">
        <f t="shared" si="15"/>
        <v/>
      </c>
      <c r="AZ25" s="90"/>
      <c r="BA25" s="77" t="str">
        <f t="shared" si="16"/>
        <v/>
      </c>
      <c r="BB25" s="80" t="str">
        <f t="shared" si="17"/>
        <v/>
      </c>
      <c r="BC25" s="82">
        <f t="shared" si="18"/>
        <v>35.049999999999997</v>
      </c>
      <c r="BD25" s="82">
        <f t="shared" si="19"/>
        <v>35.049999999999997</v>
      </c>
      <c r="BE25" s="90"/>
      <c r="BF25" s="77" t="str">
        <f t="shared" si="20"/>
        <v/>
      </c>
      <c r="BG25" s="90"/>
      <c r="BH25" s="77" t="str">
        <f t="shared" si="21"/>
        <v/>
      </c>
      <c r="BI25" s="90"/>
      <c r="BJ25" s="77" t="str">
        <f t="shared" si="44"/>
        <v/>
      </c>
      <c r="BK25" s="87" t="str">
        <f t="shared" si="22"/>
        <v/>
      </c>
      <c r="BL25" s="90"/>
      <c r="BM25" s="77" t="str">
        <f t="shared" si="23"/>
        <v/>
      </c>
      <c r="BN25" s="90"/>
      <c r="BO25" s="77" t="str">
        <f t="shared" si="24"/>
        <v/>
      </c>
      <c r="BP25" s="90"/>
      <c r="BQ25" s="77" t="str">
        <f t="shared" si="25"/>
        <v/>
      </c>
      <c r="BR25" s="90"/>
      <c r="BS25" s="77" t="str">
        <f t="shared" si="26"/>
        <v/>
      </c>
      <c r="BT25" s="90"/>
      <c r="BU25" s="77" t="str">
        <f t="shared" si="27"/>
        <v/>
      </c>
      <c r="BV25" s="89"/>
      <c r="BW25" s="77" t="str">
        <f t="shared" si="28"/>
        <v/>
      </c>
      <c r="BX25" s="89"/>
      <c r="BY25" s="77" t="str">
        <f t="shared" si="29"/>
        <v/>
      </c>
      <c r="BZ25" s="89"/>
      <c r="CA25" s="77" t="str">
        <f t="shared" si="30"/>
        <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t="str">
        <f t="shared" si="38"/>
        <v/>
      </c>
      <c r="CQ25" s="83">
        <f t="shared" si="39"/>
        <v>0</v>
      </c>
      <c r="CR25" s="83">
        <f t="shared" si="40"/>
        <v>0</v>
      </c>
      <c r="CS25" s="88">
        <f t="shared" si="45"/>
        <v>14.02</v>
      </c>
      <c r="CT25" s="88">
        <f>IFERROR(VLOOKUP(CS25,REGISTRATION!$Q$22:$R$32,2),"")</f>
        <v>5</v>
      </c>
      <c r="CU25" s="78" t="str">
        <f t="shared" si="42"/>
        <v>FAILED</v>
      </c>
    </row>
    <row r="26" spans="1:99">
      <c r="A26" s="36">
        <f>REGISTRATION!A27</f>
        <v>17</v>
      </c>
      <c r="B26" s="36" t="str">
        <f>REGISTRATION!B27</f>
        <v>2015-01-862</v>
      </c>
      <c r="C26" s="37" t="str">
        <f>UPPER(CONCATENATE(REGISTRATION!C27," ",REGISTRATION!D27," ",REGISTRATION!F27))</f>
        <v>ESMAYAN JANZEN A</v>
      </c>
      <c r="D26" s="90">
        <v>47</v>
      </c>
      <c r="E26" s="77">
        <f t="shared" si="43"/>
        <v>62.666666666666671</v>
      </c>
      <c r="F26" s="80">
        <f t="shared" si="0"/>
        <v>18.8</v>
      </c>
      <c r="G26" s="90"/>
      <c r="H26" s="77" t="e">
        <f t="shared" si="2"/>
        <v>#DIV/0!</v>
      </c>
      <c r="I26" s="80" t="str">
        <f t="shared" si="1"/>
        <v/>
      </c>
      <c r="J26" s="90">
        <v>18</v>
      </c>
      <c r="K26" s="77">
        <f t="shared" si="3"/>
        <v>90</v>
      </c>
      <c r="L26" s="90">
        <v>16</v>
      </c>
      <c r="M26" s="77">
        <f t="shared" si="4"/>
        <v>80</v>
      </c>
      <c r="N26" s="90"/>
      <c r="O26" s="77" t="str">
        <f t="shared" si="5"/>
        <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17</v>
      </c>
      <c r="AO26" s="90"/>
      <c r="AP26" s="77">
        <f t="shared" si="10"/>
        <v>0</v>
      </c>
      <c r="AQ26" s="90">
        <v>85</v>
      </c>
      <c r="AR26" s="77">
        <f t="shared" si="11"/>
        <v>85</v>
      </c>
      <c r="AS26" s="90"/>
      <c r="AT26" s="77" t="str">
        <f t="shared" si="12"/>
        <v/>
      </c>
      <c r="AU26" s="80">
        <f t="shared" si="13"/>
        <v>4.25</v>
      </c>
      <c r="AV26" s="90"/>
      <c r="AW26" s="77" t="str">
        <f t="shared" si="14"/>
        <v/>
      </c>
      <c r="AX26" s="90"/>
      <c r="AY26" s="77" t="str">
        <f t="shared" si="15"/>
        <v/>
      </c>
      <c r="AZ26" s="90"/>
      <c r="BA26" s="77" t="str">
        <f t="shared" si="16"/>
        <v/>
      </c>
      <c r="BB26" s="80" t="str">
        <f t="shared" si="17"/>
        <v/>
      </c>
      <c r="BC26" s="82">
        <f t="shared" si="18"/>
        <v>40.049999999999997</v>
      </c>
      <c r="BD26" s="82">
        <f t="shared" si="19"/>
        <v>40.049999999999997</v>
      </c>
      <c r="BE26" s="90"/>
      <c r="BF26" s="77" t="str">
        <f t="shared" si="20"/>
        <v/>
      </c>
      <c r="BG26" s="90"/>
      <c r="BH26" s="77" t="str">
        <f t="shared" si="21"/>
        <v/>
      </c>
      <c r="BI26" s="90"/>
      <c r="BJ26" s="77" t="str">
        <f t="shared" si="44"/>
        <v/>
      </c>
      <c r="BK26" s="87" t="str">
        <f t="shared" si="22"/>
        <v/>
      </c>
      <c r="BL26" s="90"/>
      <c r="BM26" s="77" t="str">
        <f t="shared" si="23"/>
        <v/>
      </c>
      <c r="BN26" s="90"/>
      <c r="BO26" s="77" t="str">
        <f t="shared" si="24"/>
        <v/>
      </c>
      <c r="BP26" s="90"/>
      <c r="BQ26" s="77" t="str">
        <f t="shared" si="25"/>
        <v/>
      </c>
      <c r="BR26" s="90"/>
      <c r="BS26" s="77" t="str">
        <f t="shared" si="26"/>
        <v/>
      </c>
      <c r="BT26" s="90"/>
      <c r="BU26" s="77" t="str">
        <f t="shared" si="27"/>
        <v/>
      </c>
      <c r="BV26" s="89"/>
      <c r="BW26" s="77" t="str">
        <f t="shared" si="28"/>
        <v/>
      </c>
      <c r="BX26" s="89"/>
      <c r="BY26" s="77" t="str">
        <f t="shared" si="29"/>
        <v/>
      </c>
      <c r="BZ26" s="89"/>
      <c r="CA26" s="77" t="str">
        <f t="shared" si="30"/>
        <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t="str">
        <f t="shared" si="38"/>
        <v/>
      </c>
      <c r="CQ26" s="83">
        <f t="shared" si="39"/>
        <v>0</v>
      </c>
      <c r="CR26" s="83">
        <f t="shared" si="40"/>
        <v>0</v>
      </c>
      <c r="CS26" s="88">
        <f t="shared" si="45"/>
        <v>16.02</v>
      </c>
      <c r="CT26" s="88">
        <f>IFERROR(VLOOKUP(CS26,REGISTRATION!$Q$22:$R$32,2),"")</f>
        <v>5</v>
      </c>
      <c r="CU26" s="78" t="str">
        <f t="shared" si="42"/>
        <v>FAILED</v>
      </c>
    </row>
    <row r="27" spans="1:99">
      <c r="A27" s="36">
        <f>REGISTRATION!A28</f>
        <v>18</v>
      </c>
      <c r="B27" s="36" t="str">
        <f>REGISTRATION!B28</f>
        <v>2015-01-1381</v>
      </c>
      <c r="C27" s="37" t="str">
        <f>UPPER(CONCATENATE(REGISTRATION!C28," ",REGISTRATION!D28," ",REGISTRATION!F28))</f>
        <v>FABRERO KIMBERLY B</v>
      </c>
      <c r="D27" s="90">
        <v>37</v>
      </c>
      <c r="E27" s="77">
        <f t="shared" si="43"/>
        <v>49.333333333333336</v>
      </c>
      <c r="F27" s="80">
        <f t="shared" si="0"/>
        <v>14.8</v>
      </c>
      <c r="G27" s="90"/>
      <c r="H27" s="77" t="e">
        <f t="shared" si="2"/>
        <v>#DIV/0!</v>
      </c>
      <c r="I27" s="80" t="str">
        <f t="shared" si="1"/>
        <v/>
      </c>
      <c r="J27" s="90">
        <v>16</v>
      </c>
      <c r="K27" s="77">
        <f t="shared" si="3"/>
        <v>80</v>
      </c>
      <c r="L27" s="90">
        <v>12</v>
      </c>
      <c r="M27" s="77">
        <f t="shared" si="4"/>
        <v>60</v>
      </c>
      <c r="N27" s="90"/>
      <c r="O27" s="77" t="str">
        <f t="shared" si="5"/>
        <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14</v>
      </c>
      <c r="AO27" s="90"/>
      <c r="AP27" s="77">
        <f t="shared" si="10"/>
        <v>0</v>
      </c>
      <c r="AQ27" s="90">
        <v>94</v>
      </c>
      <c r="AR27" s="77">
        <f t="shared" si="11"/>
        <v>94</v>
      </c>
      <c r="AS27" s="90"/>
      <c r="AT27" s="77" t="str">
        <f t="shared" si="12"/>
        <v/>
      </c>
      <c r="AU27" s="80">
        <f t="shared" si="13"/>
        <v>4.7</v>
      </c>
      <c r="AV27" s="90"/>
      <c r="AW27" s="77" t="str">
        <f t="shared" si="14"/>
        <v/>
      </c>
      <c r="AX27" s="90"/>
      <c r="AY27" s="77" t="str">
        <f t="shared" si="15"/>
        <v/>
      </c>
      <c r="AZ27" s="90"/>
      <c r="BA27" s="77" t="str">
        <f t="shared" si="16"/>
        <v/>
      </c>
      <c r="BB27" s="80" t="str">
        <f t="shared" si="17"/>
        <v/>
      </c>
      <c r="BC27" s="82">
        <f t="shared" si="18"/>
        <v>33.5</v>
      </c>
      <c r="BD27" s="82">
        <f t="shared" si="19"/>
        <v>33.5</v>
      </c>
      <c r="BE27" s="90"/>
      <c r="BF27" s="77" t="str">
        <f t="shared" si="20"/>
        <v/>
      </c>
      <c r="BG27" s="90"/>
      <c r="BH27" s="77" t="str">
        <f t="shared" si="21"/>
        <v/>
      </c>
      <c r="BI27" s="90"/>
      <c r="BJ27" s="77" t="str">
        <f t="shared" si="44"/>
        <v/>
      </c>
      <c r="BK27" s="87" t="str">
        <f t="shared" si="22"/>
        <v/>
      </c>
      <c r="BL27" s="90"/>
      <c r="BM27" s="77" t="str">
        <f t="shared" si="23"/>
        <v/>
      </c>
      <c r="BN27" s="90"/>
      <c r="BO27" s="77" t="str">
        <f t="shared" si="24"/>
        <v/>
      </c>
      <c r="BP27" s="90"/>
      <c r="BQ27" s="77" t="str">
        <f t="shared" si="25"/>
        <v/>
      </c>
      <c r="BR27" s="90"/>
      <c r="BS27" s="77" t="str">
        <f t="shared" si="26"/>
        <v/>
      </c>
      <c r="BT27" s="90"/>
      <c r="BU27" s="77" t="str">
        <f t="shared" si="27"/>
        <v/>
      </c>
      <c r="BV27" s="89"/>
      <c r="BW27" s="77" t="str">
        <f t="shared" si="28"/>
        <v/>
      </c>
      <c r="BX27" s="89"/>
      <c r="BY27" s="77" t="str">
        <f t="shared" si="29"/>
        <v/>
      </c>
      <c r="BZ27" s="89"/>
      <c r="CA27" s="77" t="str">
        <f t="shared" si="30"/>
        <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t="str">
        <f t="shared" si="38"/>
        <v/>
      </c>
      <c r="CQ27" s="83">
        <f t="shared" si="39"/>
        <v>0</v>
      </c>
      <c r="CR27" s="83">
        <f t="shared" si="40"/>
        <v>0</v>
      </c>
      <c r="CS27" s="88">
        <f t="shared" si="45"/>
        <v>13.4</v>
      </c>
      <c r="CT27" s="88">
        <f>IFERROR(VLOOKUP(CS27,REGISTRATION!$Q$22:$R$32,2),"")</f>
        <v>5</v>
      </c>
      <c r="CU27" s="78" t="str">
        <f t="shared" si="42"/>
        <v>FAILED</v>
      </c>
    </row>
    <row r="28" spans="1:99">
      <c r="A28" s="36">
        <f>REGISTRATION!A29</f>
        <v>19</v>
      </c>
      <c r="B28" s="36" t="str">
        <f>REGISTRATION!B29</f>
        <v>2015-01-225</v>
      </c>
      <c r="C28" s="37" t="str">
        <f>UPPER(CONCATENATE(REGISTRATION!C29," ",REGISTRATION!D29," ",REGISTRATION!F29))</f>
        <v>HAPLIT KIMBERLY J</v>
      </c>
      <c r="D28" s="90">
        <v>37</v>
      </c>
      <c r="E28" s="77">
        <f t="shared" si="43"/>
        <v>49.333333333333336</v>
      </c>
      <c r="F28" s="80">
        <f t="shared" si="0"/>
        <v>14.8</v>
      </c>
      <c r="G28" s="90"/>
      <c r="H28" s="77" t="e">
        <f t="shared" si="2"/>
        <v>#DIV/0!</v>
      </c>
      <c r="I28" s="80" t="str">
        <f t="shared" si="1"/>
        <v/>
      </c>
      <c r="J28" s="90">
        <v>14</v>
      </c>
      <c r="K28" s="77">
        <f t="shared" si="3"/>
        <v>70</v>
      </c>
      <c r="L28" s="90">
        <v>10</v>
      </c>
      <c r="M28" s="77">
        <f t="shared" si="4"/>
        <v>50</v>
      </c>
      <c r="N28" s="90"/>
      <c r="O28" s="77" t="str">
        <f t="shared" si="5"/>
        <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12</v>
      </c>
      <c r="AO28" s="90"/>
      <c r="AP28" s="77">
        <f t="shared" si="10"/>
        <v>0</v>
      </c>
      <c r="AQ28" s="90">
        <v>94</v>
      </c>
      <c r="AR28" s="77">
        <f t="shared" si="11"/>
        <v>94</v>
      </c>
      <c r="AS28" s="90"/>
      <c r="AT28" s="77" t="str">
        <f t="shared" si="12"/>
        <v/>
      </c>
      <c r="AU28" s="80">
        <f t="shared" si="13"/>
        <v>4.7</v>
      </c>
      <c r="AV28" s="90"/>
      <c r="AW28" s="77" t="str">
        <f t="shared" si="14"/>
        <v/>
      </c>
      <c r="AX28" s="90"/>
      <c r="AY28" s="77" t="str">
        <f t="shared" si="15"/>
        <v/>
      </c>
      <c r="AZ28" s="90"/>
      <c r="BA28" s="77" t="str">
        <f t="shared" si="16"/>
        <v/>
      </c>
      <c r="BB28" s="80" t="str">
        <f t="shared" si="17"/>
        <v/>
      </c>
      <c r="BC28" s="82">
        <f t="shared" si="18"/>
        <v>31.5</v>
      </c>
      <c r="BD28" s="82">
        <f t="shared" si="19"/>
        <v>31.5</v>
      </c>
      <c r="BE28" s="90"/>
      <c r="BF28" s="77" t="str">
        <f t="shared" si="20"/>
        <v/>
      </c>
      <c r="BG28" s="90"/>
      <c r="BH28" s="77" t="str">
        <f t="shared" si="21"/>
        <v/>
      </c>
      <c r="BI28" s="90"/>
      <c r="BJ28" s="77" t="str">
        <f t="shared" si="44"/>
        <v/>
      </c>
      <c r="BK28" s="87" t="str">
        <f t="shared" si="22"/>
        <v/>
      </c>
      <c r="BL28" s="90"/>
      <c r="BM28" s="77" t="str">
        <f t="shared" si="23"/>
        <v/>
      </c>
      <c r="BN28" s="90"/>
      <c r="BO28" s="77" t="str">
        <f t="shared" si="24"/>
        <v/>
      </c>
      <c r="BP28" s="90"/>
      <c r="BQ28" s="77" t="str">
        <f t="shared" si="25"/>
        <v/>
      </c>
      <c r="BR28" s="90"/>
      <c r="BS28" s="77" t="str">
        <f t="shared" si="26"/>
        <v/>
      </c>
      <c r="BT28" s="90"/>
      <c r="BU28" s="77" t="str">
        <f t="shared" si="27"/>
        <v/>
      </c>
      <c r="BV28" s="89"/>
      <c r="BW28" s="77" t="str">
        <f t="shared" si="28"/>
        <v/>
      </c>
      <c r="BX28" s="89"/>
      <c r="BY28" s="77" t="str">
        <f t="shared" si="29"/>
        <v/>
      </c>
      <c r="BZ28" s="89"/>
      <c r="CA28" s="77" t="str">
        <f t="shared" si="30"/>
        <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t="str">
        <f t="shared" si="38"/>
        <v/>
      </c>
      <c r="CQ28" s="83">
        <f t="shared" si="39"/>
        <v>0</v>
      </c>
      <c r="CR28" s="83">
        <f t="shared" si="40"/>
        <v>0</v>
      </c>
      <c r="CS28" s="88">
        <f t="shared" si="45"/>
        <v>12.600000000000001</v>
      </c>
      <c r="CT28" s="88">
        <f>IFERROR(VLOOKUP(CS28,REGISTRATION!$Q$22:$R$32,2),"")</f>
        <v>5</v>
      </c>
      <c r="CU28" s="78" t="str">
        <f t="shared" si="42"/>
        <v>FAILED</v>
      </c>
    </row>
    <row r="29" spans="1:99">
      <c r="A29" s="36">
        <f>REGISTRATION!A30</f>
        <v>20</v>
      </c>
      <c r="B29" s="36" t="str">
        <f>REGISTRATION!B30</f>
        <v>2014-01-1493</v>
      </c>
      <c r="C29" s="37" t="str">
        <f>UPPER(CONCATENATE(REGISTRATION!C30," ",REGISTRATION!D30," ",REGISTRATION!F30))</f>
        <v>LIMPANGOG DITSEMBE LOUISSE P</v>
      </c>
      <c r="D29" s="90">
        <v>48</v>
      </c>
      <c r="E29" s="77">
        <f t="shared" si="43"/>
        <v>64</v>
      </c>
      <c r="F29" s="80">
        <f t="shared" si="0"/>
        <v>19.2</v>
      </c>
      <c r="G29" s="90"/>
      <c r="H29" s="77" t="e">
        <f t="shared" si="2"/>
        <v>#DIV/0!</v>
      </c>
      <c r="I29" s="80" t="str">
        <f t="shared" si="1"/>
        <v/>
      </c>
      <c r="J29" s="90">
        <v>20</v>
      </c>
      <c r="K29" s="77">
        <f t="shared" si="3"/>
        <v>100</v>
      </c>
      <c r="L29" s="90">
        <v>8</v>
      </c>
      <c r="M29" s="77">
        <f t="shared" si="4"/>
        <v>40</v>
      </c>
      <c r="N29" s="90"/>
      <c r="O29" s="77" t="str">
        <f t="shared" si="5"/>
        <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14</v>
      </c>
      <c r="AO29" s="90"/>
      <c r="AP29" s="77">
        <f t="shared" si="10"/>
        <v>0</v>
      </c>
      <c r="AQ29" s="90">
        <v>93</v>
      </c>
      <c r="AR29" s="77">
        <f t="shared" si="11"/>
        <v>93</v>
      </c>
      <c r="AS29" s="90"/>
      <c r="AT29" s="77" t="str">
        <f t="shared" si="12"/>
        <v/>
      </c>
      <c r="AU29" s="80">
        <f t="shared" si="13"/>
        <v>4.6500000000000004</v>
      </c>
      <c r="AV29" s="90"/>
      <c r="AW29" s="77" t="str">
        <f t="shared" si="14"/>
        <v/>
      </c>
      <c r="AX29" s="90"/>
      <c r="AY29" s="77" t="str">
        <f t="shared" si="15"/>
        <v/>
      </c>
      <c r="AZ29" s="90"/>
      <c r="BA29" s="77" t="str">
        <f t="shared" si="16"/>
        <v/>
      </c>
      <c r="BB29" s="80" t="str">
        <f t="shared" si="17"/>
        <v/>
      </c>
      <c r="BC29" s="82">
        <f t="shared" si="18"/>
        <v>37.849999999999994</v>
      </c>
      <c r="BD29" s="82">
        <f t="shared" si="19"/>
        <v>37.85</v>
      </c>
      <c r="BE29" s="90"/>
      <c r="BF29" s="77" t="str">
        <f t="shared" si="20"/>
        <v/>
      </c>
      <c r="BG29" s="90"/>
      <c r="BH29" s="77" t="str">
        <f t="shared" si="21"/>
        <v/>
      </c>
      <c r="BI29" s="90"/>
      <c r="BJ29" s="77" t="str">
        <f t="shared" si="44"/>
        <v/>
      </c>
      <c r="BK29" s="87" t="str">
        <f t="shared" si="22"/>
        <v/>
      </c>
      <c r="BL29" s="90"/>
      <c r="BM29" s="77" t="str">
        <f t="shared" si="23"/>
        <v/>
      </c>
      <c r="BN29" s="90"/>
      <c r="BO29" s="77" t="str">
        <f t="shared" si="24"/>
        <v/>
      </c>
      <c r="BP29" s="90"/>
      <c r="BQ29" s="77" t="str">
        <f t="shared" si="25"/>
        <v/>
      </c>
      <c r="BR29" s="90"/>
      <c r="BS29" s="77" t="str">
        <f t="shared" si="26"/>
        <v/>
      </c>
      <c r="BT29" s="90"/>
      <c r="BU29" s="77" t="str">
        <f t="shared" si="27"/>
        <v/>
      </c>
      <c r="BV29" s="89"/>
      <c r="BW29" s="77" t="str">
        <f t="shared" si="28"/>
        <v/>
      </c>
      <c r="BX29" s="89"/>
      <c r="BY29" s="77" t="str">
        <f t="shared" si="29"/>
        <v/>
      </c>
      <c r="BZ29" s="89"/>
      <c r="CA29" s="77" t="str">
        <f t="shared" si="30"/>
        <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t="str">
        <f t="shared" si="38"/>
        <v/>
      </c>
      <c r="CQ29" s="83">
        <f t="shared" si="39"/>
        <v>0</v>
      </c>
      <c r="CR29" s="83">
        <f t="shared" si="40"/>
        <v>0</v>
      </c>
      <c r="CS29" s="88">
        <f t="shared" si="45"/>
        <v>15.14</v>
      </c>
      <c r="CT29" s="88">
        <f>IFERROR(VLOOKUP(CS29,REGISTRATION!$Q$22:$R$32,2),"")</f>
        <v>5</v>
      </c>
      <c r="CU29" s="78" t="str">
        <f t="shared" si="42"/>
        <v>FAILED</v>
      </c>
    </row>
    <row r="30" spans="1:99">
      <c r="A30" s="36">
        <f>REGISTRATION!A31</f>
        <v>21</v>
      </c>
      <c r="B30" s="36" t="str">
        <f>REGISTRATION!B31</f>
        <v>2015-01-665</v>
      </c>
      <c r="C30" s="37" t="str">
        <f>UPPER(CONCATENATE(REGISTRATION!C31," ",REGISTRATION!D31," ",REGISTRATION!F31))</f>
        <v xml:space="preserve">MAYRINA JAN ASHLEY </v>
      </c>
      <c r="D30" s="90">
        <v>46</v>
      </c>
      <c r="E30" s="77">
        <f t="shared" si="43"/>
        <v>61.333333333333329</v>
      </c>
      <c r="F30" s="80">
        <f t="shared" si="0"/>
        <v>18.399999999999999</v>
      </c>
      <c r="G30" s="90"/>
      <c r="H30" s="77" t="e">
        <f t="shared" si="2"/>
        <v>#DIV/0!</v>
      </c>
      <c r="I30" s="80" t="str">
        <f t="shared" si="1"/>
        <v/>
      </c>
      <c r="J30" s="90">
        <v>19</v>
      </c>
      <c r="K30" s="77">
        <f t="shared" si="3"/>
        <v>95</v>
      </c>
      <c r="L30" s="90">
        <v>12</v>
      </c>
      <c r="M30" s="77">
        <f t="shared" si="4"/>
        <v>60</v>
      </c>
      <c r="N30" s="90"/>
      <c r="O30" s="77" t="str">
        <f t="shared" si="5"/>
        <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15.5</v>
      </c>
      <c r="AO30" s="90"/>
      <c r="AP30" s="77">
        <f t="shared" si="10"/>
        <v>0</v>
      </c>
      <c r="AQ30" s="90">
        <v>94</v>
      </c>
      <c r="AR30" s="77">
        <f t="shared" si="11"/>
        <v>94</v>
      </c>
      <c r="AS30" s="90"/>
      <c r="AT30" s="77" t="str">
        <f t="shared" si="12"/>
        <v/>
      </c>
      <c r="AU30" s="80">
        <f t="shared" si="13"/>
        <v>4.7</v>
      </c>
      <c r="AV30" s="90"/>
      <c r="AW30" s="77" t="str">
        <f t="shared" si="14"/>
        <v/>
      </c>
      <c r="AX30" s="90"/>
      <c r="AY30" s="77" t="str">
        <f t="shared" si="15"/>
        <v/>
      </c>
      <c r="AZ30" s="90"/>
      <c r="BA30" s="77" t="str">
        <f t="shared" si="16"/>
        <v/>
      </c>
      <c r="BB30" s="80" t="str">
        <f t="shared" si="17"/>
        <v/>
      </c>
      <c r="BC30" s="82">
        <f t="shared" si="18"/>
        <v>38.599999999999994</v>
      </c>
      <c r="BD30" s="82">
        <f t="shared" si="19"/>
        <v>38.6</v>
      </c>
      <c r="BE30" s="90"/>
      <c r="BF30" s="77" t="str">
        <f t="shared" si="20"/>
        <v/>
      </c>
      <c r="BG30" s="90"/>
      <c r="BH30" s="77" t="str">
        <f t="shared" si="21"/>
        <v/>
      </c>
      <c r="BI30" s="90"/>
      <c r="BJ30" s="77" t="str">
        <f t="shared" si="44"/>
        <v/>
      </c>
      <c r="BK30" s="87" t="str">
        <f t="shared" si="22"/>
        <v/>
      </c>
      <c r="BL30" s="90"/>
      <c r="BM30" s="77" t="str">
        <f t="shared" si="23"/>
        <v/>
      </c>
      <c r="BN30" s="90"/>
      <c r="BO30" s="77" t="str">
        <f t="shared" si="24"/>
        <v/>
      </c>
      <c r="BP30" s="90"/>
      <c r="BQ30" s="77" t="str">
        <f t="shared" si="25"/>
        <v/>
      </c>
      <c r="BR30" s="90"/>
      <c r="BS30" s="77" t="str">
        <f t="shared" si="26"/>
        <v/>
      </c>
      <c r="BT30" s="90"/>
      <c r="BU30" s="77" t="str">
        <f t="shared" si="27"/>
        <v/>
      </c>
      <c r="BV30" s="89"/>
      <c r="BW30" s="77" t="str">
        <f t="shared" si="28"/>
        <v/>
      </c>
      <c r="BX30" s="89"/>
      <c r="BY30" s="77" t="str">
        <f t="shared" si="29"/>
        <v/>
      </c>
      <c r="BZ30" s="89"/>
      <c r="CA30" s="77" t="str">
        <f t="shared" si="30"/>
        <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t="str">
        <f t="shared" si="38"/>
        <v/>
      </c>
      <c r="CQ30" s="83">
        <f t="shared" si="39"/>
        <v>0</v>
      </c>
      <c r="CR30" s="83">
        <f t="shared" si="40"/>
        <v>0</v>
      </c>
      <c r="CS30" s="88">
        <f t="shared" si="45"/>
        <v>15.440000000000001</v>
      </c>
      <c r="CT30" s="88">
        <f>IFERROR(VLOOKUP(CS30,REGISTRATION!$Q$22:$R$32,2),"")</f>
        <v>5</v>
      </c>
      <c r="CU30" s="78" t="str">
        <f t="shared" si="42"/>
        <v>FAILED</v>
      </c>
    </row>
    <row r="31" spans="1:99">
      <c r="A31" s="36">
        <f>REGISTRATION!A32</f>
        <v>22</v>
      </c>
      <c r="B31" s="36" t="str">
        <f>REGISTRATION!B32</f>
        <v>2015-01-742</v>
      </c>
      <c r="C31" s="37" t="str">
        <f>UPPER(CONCATENATE(REGISTRATION!C32," ",REGISTRATION!D32," ",REGISTRATION!F32))</f>
        <v>NOVEROS KENNETH  O</v>
      </c>
      <c r="D31" s="90">
        <v>44</v>
      </c>
      <c r="E31" s="77">
        <f t="shared" si="43"/>
        <v>58.666666666666664</v>
      </c>
      <c r="F31" s="80">
        <f t="shared" si="0"/>
        <v>17.599999999999998</v>
      </c>
      <c r="G31" s="90"/>
      <c r="H31" s="77" t="e">
        <f t="shared" si="2"/>
        <v>#DIV/0!</v>
      </c>
      <c r="I31" s="80" t="str">
        <f t="shared" si="1"/>
        <v/>
      </c>
      <c r="J31" s="90">
        <v>15</v>
      </c>
      <c r="K31" s="77">
        <f t="shared" si="3"/>
        <v>75</v>
      </c>
      <c r="L31" s="90">
        <v>12</v>
      </c>
      <c r="M31" s="77">
        <f t="shared" si="4"/>
        <v>60</v>
      </c>
      <c r="N31" s="90"/>
      <c r="O31" s="77" t="str">
        <f t="shared" si="5"/>
        <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13.5</v>
      </c>
      <c r="AO31" s="90"/>
      <c r="AP31" s="77">
        <f t="shared" si="10"/>
        <v>0</v>
      </c>
      <c r="AQ31" s="90">
        <v>94</v>
      </c>
      <c r="AR31" s="77">
        <f t="shared" si="11"/>
        <v>94</v>
      </c>
      <c r="AS31" s="90"/>
      <c r="AT31" s="77" t="str">
        <f t="shared" si="12"/>
        <v/>
      </c>
      <c r="AU31" s="80">
        <f t="shared" si="13"/>
        <v>4.7</v>
      </c>
      <c r="AV31" s="90"/>
      <c r="AW31" s="77" t="str">
        <f t="shared" si="14"/>
        <v/>
      </c>
      <c r="AX31" s="90"/>
      <c r="AY31" s="77" t="str">
        <f t="shared" si="15"/>
        <v/>
      </c>
      <c r="AZ31" s="90"/>
      <c r="BA31" s="77" t="str">
        <f t="shared" si="16"/>
        <v/>
      </c>
      <c r="BB31" s="80" t="str">
        <f t="shared" si="17"/>
        <v/>
      </c>
      <c r="BC31" s="82">
        <f t="shared" si="18"/>
        <v>35.799999999999997</v>
      </c>
      <c r="BD31" s="82">
        <f t="shared" si="19"/>
        <v>35.799999999999997</v>
      </c>
      <c r="BE31" s="90"/>
      <c r="BF31" s="77" t="str">
        <f t="shared" si="20"/>
        <v/>
      </c>
      <c r="BG31" s="90"/>
      <c r="BH31" s="77" t="str">
        <f t="shared" si="21"/>
        <v/>
      </c>
      <c r="BI31" s="90"/>
      <c r="BJ31" s="77" t="str">
        <f t="shared" si="44"/>
        <v/>
      </c>
      <c r="BK31" s="87" t="str">
        <f t="shared" si="22"/>
        <v/>
      </c>
      <c r="BL31" s="90"/>
      <c r="BM31" s="77" t="str">
        <f t="shared" si="23"/>
        <v/>
      </c>
      <c r="BN31" s="90"/>
      <c r="BO31" s="77" t="str">
        <f t="shared" si="24"/>
        <v/>
      </c>
      <c r="BP31" s="90"/>
      <c r="BQ31" s="77" t="str">
        <f t="shared" si="25"/>
        <v/>
      </c>
      <c r="BR31" s="90"/>
      <c r="BS31" s="77" t="str">
        <f t="shared" si="26"/>
        <v/>
      </c>
      <c r="BT31" s="90"/>
      <c r="BU31" s="77" t="str">
        <f t="shared" si="27"/>
        <v/>
      </c>
      <c r="BV31" s="89"/>
      <c r="BW31" s="77" t="str">
        <f t="shared" si="28"/>
        <v/>
      </c>
      <c r="BX31" s="89"/>
      <c r="BY31" s="77" t="str">
        <f t="shared" si="29"/>
        <v/>
      </c>
      <c r="BZ31" s="89"/>
      <c r="CA31" s="77" t="str">
        <f t="shared" si="30"/>
        <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t="str">
        <f t="shared" si="38"/>
        <v/>
      </c>
      <c r="CQ31" s="83">
        <f t="shared" si="39"/>
        <v>0</v>
      </c>
      <c r="CR31" s="83">
        <f t="shared" si="40"/>
        <v>0</v>
      </c>
      <c r="CS31" s="88">
        <f t="shared" si="45"/>
        <v>14.32</v>
      </c>
      <c r="CT31" s="88">
        <f>IFERROR(VLOOKUP(CS31,REGISTRATION!$Q$22:$R$32,2),"")</f>
        <v>5</v>
      </c>
      <c r="CU31" s="78" t="str">
        <f t="shared" si="42"/>
        <v>FAILED</v>
      </c>
    </row>
    <row r="32" spans="1:99">
      <c r="A32" s="36">
        <f>REGISTRATION!A33</f>
        <v>23</v>
      </c>
      <c r="B32" s="36" t="str">
        <f>REGISTRATION!B33</f>
        <v>2015-01-855</v>
      </c>
      <c r="C32" s="37" t="str">
        <f>UPPER(CONCATENATE(REGISTRATION!C33," ",REGISTRATION!D33," ",REGISTRATION!F33))</f>
        <v>PANGILINAN NATHALIE LOUISE A</v>
      </c>
      <c r="D32" s="90">
        <v>51</v>
      </c>
      <c r="E32" s="77">
        <f t="shared" si="43"/>
        <v>68</v>
      </c>
      <c r="F32" s="80">
        <f t="shared" si="0"/>
        <v>20.399999999999999</v>
      </c>
      <c r="G32" s="90"/>
      <c r="H32" s="77" t="e">
        <f t="shared" si="2"/>
        <v>#DIV/0!</v>
      </c>
      <c r="I32" s="80" t="str">
        <f t="shared" si="1"/>
        <v/>
      </c>
      <c r="J32" s="90">
        <v>18</v>
      </c>
      <c r="K32" s="77">
        <f t="shared" si="3"/>
        <v>90</v>
      </c>
      <c r="L32" s="90">
        <v>12</v>
      </c>
      <c r="M32" s="77">
        <f t="shared" si="4"/>
        <v>60</v>
      </c>
      <c r="N32" s="90"/>
      <c r="O32" s="77" t="str">
        <f t="shared" si="5"/>
        <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15</v>
      </c>
      <c r="AO32" s="90"/>
      <c r="AP32" s="77">
        <f t="shared" si="10"/>
        <v>0</v>
      </c>
      <c r="AQ32" s="90">
        <v>95</v>
      </c>
      <c r="AR32" s="77">
        <f t="shared" si="11"/>
        <v>95</v>
      </c>
      <c r="AS32" s="90"/>
      <c r="AT32" s="77" t="str">
        <f t="shared" si="12"/>
        <v/>
      </c>
      <c r="AU32" s="80">
        <f t="shared" si="13"/>
        <v>4.75</v>
      </c>
      <c r="AV32" s="90"/>
      <c r="AW32" s="77" t="str">
        <f t="shared" si="14"/>
        <v/>
      </c>
      <c r="AX32" s="90"/>
      <c r="AY32" s="77" t="str">
        <f t="shared" si="15"/>
        <v/>
      </c>
      <c r="AZ32" s="90"/>
      <c r="BA32" s="77" t="str">
        <f t="shared" si="16"/>
        <v/>
      </c>
      <c r="BB32" s="80" t="str">
        <f t="shared" si="17"/>
        <v/>
      </c>
      <c r="BC32" s="82">
        <f t="shared" si="18"/>
        <v>40.15</v>
      </c>
      <c r="BD32" s="82">
        <f t="shared" si="19"/>
        <v>40.15</v>
      </c>
      <c r="BE32" s="90"/>
      <c r="BF32" s="77" t="str">
        <f t="shared" si="20"/>
        <v/>
      </c>
      <c r="BG32" s="90"/>
      <c r="BH32" s="77" t="str">
        <f t="shared" si="21"/>
        <v/>
      </c>
      <c r="BI32" s="90"/>
      <c r="BJ32" s="77" t="str">
        <f t="shared" si="44"/>
        <v/>
      </c>
      <c r="BK32" s="87" t="str">
        <f t="shared" si="22"/>
        <v/>
      </c>
      <c r="BL32" s="90"/>
      <c r="BM32" s="77" t="str">
        <f t="shared" si="23"/>
        <v/>
      </c>
      <c r="BN32" s="90"/>
      <c r="BO32" s="77" t="str">
        <f t="shared" si="24"/>
        <v/>
      </c>
      <c r="BP32" s="90"/>
      <c r="BQ32" s="77" t="str">
        <f t="shared" si="25"/>
        <v/>
      </c>
      <c r="BR32" s="90"/>
      <c r="BS32" s="77" t="str">
        <f t="shared" si="26"/>
        <v/>
      </c>
      <c r="BT32" s="90"/>
      <c r="BU32" s="77" t="str">
        <f t="shared" si="27"/>
        <v/>
      </c>
      <c r="BV32" s="89"/>
      <c r="BW32" s="77" t="str">
        <f t="shared" si="28"/>
        <v/>
      </c>
      <c r="BX32" s="89"/>
      <c r="BY32" s="77" t="str">
        <f t="shared" si="29"/>
        <v/>
      </c>
      <c r="BZ32" s="89"/>
      <c r="CA32" s="77" t="str">
        <f t="shared" si="30"/>
        <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t="str">
        <f t="shared" si="38"/>
        <v/>
      </c>
      <c r="CQ32" s="83">
        <f t="shared" si="39"/>
        <v>0</v>
      </c>
      <c r="CR32" s="83">
        <f t="shared" si="40"/>
        <v>0</v>
      </c>
      <c r="CS32" s="88">
        <f t="shared" si="45"/>
        <v>16.059999999999999</v>
      </c>
      <c r="CT32" s="88">
        <f>IFERROR(VLOOKUP(CS32,REGISTRATION!$Q$22:$R$32,2),"")</f>
        <v>5</v>
      </c>
      <c r="CU32" s="78" t="str">
        <f t="shared" si="42"/>
        <v>FAILED</v>
      </c>
    </row>
    <row r="33" spans="1:99">
      <c r="A33" s="36">
        <f>REGISTRATION!A34</f>
        <v>24</v>
      </c>
      <c r="B33" s="36" t="str">
        <f>REGISTRATION!B34</f>
        <v>2015-02-080</v>
      </c>
      <c r="C33" s="37" t="str">
        <f>UPPER(CONCATENATE(REGISTRATION!C34," ",REGISTRATION!D34," ",REGISTRATION!F34))</f>
        <v>PEREA KIM NATHANIEL C</v>
      </c>
      <c r="D33" s="90">
        <v>55</v>
      </c>
      <c r="E33" s="77">
        <f t="shared" si="43"/>
        <v>73.333333333333329</v>
      </c>
      <c r="F33" s="80">
        <f t="shared" si="0"/>
        <v>21.999999999999996</v>
      </c>
      <c r="G33" s="90"/>
      <c r="H33" s="77" t="e">
        <f t="shared" si="2"/>
        <v>#DIV/0!</v>
      </c>
      <c r="I33" s="80" t="str">
        <f t="shared" si="1"/>
        <v/>
      </c>
      <c r="J33" s="90">
        <v>19</v>
      </c>
      <c r="K33" s="77">
        <f t="shared" si="3"/>
        <v>95</v>
      </c>
      <c r="L33" s="90">
        <v>14</v>
      </c>
      <c r="M33" s="77">
        <f t="shared" si="4"/>
        <v>70</v>
      </c>
      <c r="N33" s="90"/>
      <c r="O33" s="77" t="str">
        <f t="shared" si="5"/>
        <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16.5</v>
      </c>
      <c r="AO33" s="90"/>
      <c r="AP33" s="77">
        <f t="shared" si="10"/>
        <v>0</v>
      </c>
      <c r="AQ33" s="90"/>
      <c r="AR33" s="77">
        <f t="shared" si="11"/>
        <v>0</v>
      </c>
      <c r="AS33" s="90"/>
      <c r="AT33" s="77" t="str">
        <f t="shared" si="12"/>
        <v/>
      </c>
      <c r="AU33" s="80">
        <f t="shared" si="13"/>
        <v>0</v>
      </c>
      <c r="AV33" s="90"/>
      <c r="AW33" s="77" t="str">
        <f t="shared" si="14"/>
        <v/>
      </c>
      <c r="AX33" s="90"/>
      <c r="AY33" s="77" t="str">
        <f t="shared" si="15"/>
        <v/>
      </c>
      <c r="AZ33" s="90"/>
      <c r="BA33" s="77" t="str">
        <f t="shared" si="16"/>
        <v/>
      </c>
      <c r="BB33" s="80" t="str">
        <f t="shared" si="17"/>
        <v/>
      </c>
      <c r="BC33" s="82">
        <f t="shared" si="18"/>
        <v>38.5</v>
      </c>
      <c r="BD33" s="82">
        <f t="shared" si="19"/>
        <v>38.5</v>
      </c>
      <c r="BE33" s="90"/>
      <c r="BF33" s="77" t="str">
        <f t="shared" si="20"/>
        <v/>
      </c>
      <c r="BG33" s="90"/>
      <c r="BH33" s="77" t="str">
        <f t="shared" si="21"/>
        <v/>
      </c>
      <c r="BI33" s="90"/>
      <c r="BJ33" s="77" t="str">
        <f t="shared" si="44"/>
        <v/>
      </c>
      <c r="BK33" s="87" t="str">
        <f t="shared" si="22"/>
        <v/>
      </c>
      <c r="BL33" s="90"/>
      <c r="BM33" s="77" t="str">
        <f t="shared" si="23"/>
        <v/>
      </c>
      <c r="BN33" s="90"/>
      <c r="BO33" s="77" t="str">
        <f t="shared" si="24"/>
        <v/>
      </c>
      <c r="BP33" s="90"/>
      <c r="BQ33" s="77" t="str">
        <f t="shared" si="25"/>
        <v/>
      </c>
      <c r="BR33" s="90"/>
      <c r="BS33" s="77" t="str">
        <f t="shared" si="26"/>
        <v/>
      </c>
      <c r="BT33" s="90"/>
      <c r="BU33" s="77" t="str">
        <f t="shared" si="27"/>
        <v/>
      </c>
      <c r="BV33" s="89"/>
      <c r="BW33" s="77" t="str">
        <f t="shared" si="28"/>
        <v/>
      </c>
      <c r="BX33" s="89"/>
      <c r="BY33" s="77" t="str">
        <f t="shared" si="29"/>
        <v/>
      </c>
      <c r="BZ33" s="89"/>
      <c r="CA33" s="77" t="str">
        <f t="shared" si="30"/>
        <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t="str">
        <f t="shared" si="38"/>
        <v/>
      </c>
      <c r="CQ33" s="83">
        <f t="shared" si="39"/>
        <v>0</v>
      </c>
      <c r="CR33" s="83">
        <f t="shared" si="40"/>
        <v>0</v>
      </c>
      <c r="CS33" s="88">
        <f t="shared" si="45"/>
        <v>15.4</v>
      </c>
      <c r="CT33" s="88">
        <f>IFERROR(VLOOKUP(CS33,REGISTRATION!$Q$22:$R$32,2),"")</f>
        <v>5</v>
      </c>
      <c r="CU33" s="78" t="str">
        <f t="shared" si="42"/>
        <v>FAILED</v>
      </c>
    </row>
    <row r="34" spans="1:99">
      <c r="A34" s="36">
        <f>REGISTRATION!A35</f>
        <v>25</v>
      </c>
      <c r="B34" s="36" t="str">
        <f>REGISTRATION!B35</f>
        <v>2015-01-807</v>
      </c>
      <c r="C34" s="37" t="str">
        <f>UPPER(CONCATENATE(REGISTRATION!C35," ",REGISTRATION!D35," ",REGISTRATION!F35))</f>
        <v>RAQUIN JAYSON L</v>
      </c>
      <c r="D34" s="90">
        <v>52</v>
      </c>
      <c r="E34" s="77">
        <f t="shared" si="43"/>
        <v>69.333333333333343</v>
      </c>
      <c r="F34" s="80">
        <f t="shared" si="0"/>
        <v>20.8</v>
      </c>
      <c r="G34" s="90"/>
      <c r="H34" s="77" t="e">
        <f t="shared" si="2"/>
        <v>#DIV/0!</v>
      </c>
      <c r="I34" s="80" t="str">
        <f t="shared" si="1"/>
        <v/>
      </c>
      <c r="J34" s="90">
        <v>15</v>
      </c>
      <c r="K34" s="77">
        <f t="shared" si="3"/>
        <v>75</v>
      </c>
      <c r="L34" s="90">
        <v>16</v>
      </c>
      <c r="M34" s="77">
        <f t="shared" si="4"/>
        <v>80</v>
      </c>
      <c r="N34" s="90"/>
      <c r="O34" s="77" t="str">
        <f t="shared" si="5"/>
        <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15.5</v>
      </c>
      <c r="AO34" s="90"/>
      <c r="AP34" s="77">
        <f t="shared" si="10"/>
        <v>0</v>
      </c>
      <c r="AQ34" s="90">
        <v>92</v>
      </c>
      <c r="AR34" s="77">
        <f t="shared" si="11"/>
        <v>92</v>
      </c>
      <c r="AS34" s="90"/>
      <c r="AT34" s="77" t="str">
        <f t="shared" si="12"/>
        <v/>
      </c>
      <c r="AU34" s="80">
        <f t="shared" si="13"/>
        <v>4.6000000000000005</v>
      </c>
      <c r="AV34" s="90"/>
      <c r="AW34" s="77" t="str">
        <f t="shared" si="14"/>
        <v/>
      </c>
      <c r="AX34" s="90"/>
      <c r="AY34" s="77" t="str">
        <f t="shared" si="15"/>
        <v/>
      </c>
      <c r="AZ34" s="90"/>
      <c r="BA34" s="77" t="str">
        <f t="shared" si="16"/>
        <v/>
      </c>
      <c r="BB34" s="80" t="str">
        <f t="shared" si="17"/>
        <v/>
      </c>
      <c r="BC34" s="82">
        <f t="shared" si="18"/>
        <v>40.900000000000006</v>
      </c>
      <c r="BD34" s="82">
        <f t="shared" si="19"/>
        <v>40.9</v>
      </c>
      <c r="BE34" s="90"/>
      <c r="BF34" s="77" t="str">
        <f t="shared" si="20"/>
        <v/>
      </c>
      <c r="BG34" s="90"/>
      <c r="BH34" s="77" t="str">
        <f t="shared" si="21"/>
        <v/>
      </c>
      <c r="BI34" s="90"/>
      <c r="BJ34" s="77" t="str">
        <f t="shared" si="44"/>
        <v/>
      </c>
      <c r="BK34" s="87" t="str">
        <f t="shared" si="22"/>
        <v/>
      </c>
      <c r="BL34" s="90"/>
      <c r="BM34" s="77" t="str">
        <f t="shared" si="23"/>
        <v/>
      </c>
      <c r="BN34" s="90"/>
      <c r="BO34" s="77" t="str">
        <f t="shared" si="24"/>
        <v/>
      </c>
      <c r="BP34" s="90"/>
      <c r="BQ34" s="77" t="str">
        <f t="shared" si="25"/>
        <v/>
      </c>
      <c r="BR34" s="90"/>
      <c r="BS34" s="77" t="str">
        <f t="shared" si="26"/>
        <v/>
      </c>
      <c r="BT34" s="90"/>
      <c r="BU34" s="77" t="str">
        <f t="shared" si="27"/>
        <v/>
      </c>
      <c r="BV34" s="89"/>
      <c r="BW34" s="77" t="str">
        <f t="shared" si="28"/>
        <v/>
      </c>
      <c r="BX34" s="89"/>
      <c r="BY34" s="77" t="str">
        <f t="shared" si="29"/>
        <v/>
      </c>
      <c r="BZ34" s="89"/>
      <c r="CA34" s="77" t="str">
        <f t="shared" si="30"/>
        <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t="str">
        <f t="shared" si="38"/>
        <v/>
      </c>
      <c r="CQ34" s="83">
        <f t="shared" si="39"/>
        <v>0</v>
      </c>
      <c r="CR34" s="83">
        <f t="shared" si="40"/>
        <v>0</v>
      </c>
      <c r="CS34" s="88">
        <f t="shared" si="45"/>
        <v>16.36</v>
      </c>
      <c r="CT34" s="88">
        <f>IFERROR(VLOOKUP(CS34,REGISTRATION!$Q$22:$R$32,2),"")</f>
        <v>5</v>
      </c>
      <c r="CU34" s="78" t="str">
        <f t="shared" si="42"/>
        <v>FAILED</v>
      </c>
    </row>
    <row r="35" spans="1:99">
      <c r="A35" s="36">
        <f>REGISTRATION!A36</f>
        <v>26</v>
      </c>
      <c r="B35" s="36" t="str">
        <f>REGISTRATION!B36</f>
        <v>2015-01-305</v>
      </c>
      <c r="C35" s="37" t="str">
        <f>UPPER(CONCATENATE(REGISTRATION!C36," ",REGISTRATION!D36," ",REGISTRATION!F36))</f>
        <v>RODEADILLA ROVER R</v>
      </c>
      <c r="D35" s="90">
        <v>32</v>
      </c>
      <c r="E35" s="77">
        <f t="shared" si="43"/>
        <v>42.666666666666671</v>
      </c>
      <c r="F35" s="80">
        <f t="shared" si="0"/>
        <v>12.8</v>
      </c>
      <c r="G35" s="90"/>
      <c r="H35" s="77" t="e">
        <f t="shared" si="2"/>
        <v>#DIV/0!</v>
      </c>
      <c r="I35" s="80" t="str">
        <f t="shared" si="1"/>
        <v/>
      </c>
      <c r="J35" s="90">
        <v>19</v>
      </c>
      <c r="K35" s="77">
        <f t="shared" si="3"/>
        <v>95</v>
      </c>
      <c r="L35" s="90">
        <v>16</v>
      </c>
      <c r="M35" s="77">
        <f t="shared" si="4"/>
        <v>80</v>
      </c>
      <c r="N35" s="90"/>
      <c r="O35" s="77" t="str">
        <f t="shared" si="5"/>
        <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17.5</v>
      </c>
      <c r="AO35" s="90"/>
      <c r="AP35" s="77">
        <f t="shared" si="10"/>
        <v>0</v>
      </c>
      <c r="AQ35" s="90"/>
      <c r="AR35" s="77">
        <f t="shared" si="11"/>
        <v>0</v>
      </c>
      <c r="AS35" s="90"/>
      <c r="AT35" s="77" t="str">
        <f t="shared" si="12"/>
        <v/>
      </c>
      <c r="AU35" s="80">
        <f t="shared" si="13"/>
        <v>0</v>
      </c>
      <c r="AV35" s="90"/>
      <c r="AW35" s="77" t="str">
        <f t="shared" si="14"/>
        <v/>
      </c>
      <c r="AX35" s="90"/>
      <c r="AY35" s="77" t="str">
        <f t="shared" si="15"/>
        <v/>
      </c>
      <c r="AZ35" s="90"/>
      <c r="BA35" s="77" t="str">
        <f t="shared" si="16"/>
        <v/>
      </c>
      <c r="BB35" s="80" t="str">
        <f t="shared" si="17"/>
        <v/>
      </c>
      <c r="BC35" s="82">
        <f t="shared" si="18"/>
        <v>30.3</v>
      </c>
      <c r="BD35" s="82">
        <f t="shared" si="19"/>
        <v>30.3</v>
      </c>
      <c r="BE35" s="90"/>
      <c r="BF35" s="77" t="str">
        <f t="shared" si="20"/>
        <v/>
      </c>
      <c r="BG35" s="90"/>
      <c r="BH35" s="77" t="str">
        <f t="shared" si="21"/>
        <v/>
      </c>
      <c r="BI35" s="90"/>
      <c r="BJ35" s="77" t="str">
        <f t="shared" si="44"/>
        <v/>
      </c>
      <c r="BK35" s="87" t="str">
        <f t="shared" si="22"/>
        <v/>
      </c>
      <c r="BL35" s="90"/>
      <c r="BM35" s="77" t="str">
        <f t="shared" si="23"/>
        <v/>
      </c>
      <c r="BN35" s="90"/>
      <c r="BO35" s="77" t="str">
        <f t="shared" si="24"/>
        <v/>
      </c>
      <c r="BP35" s="90"/>
      <c r="BQ35" s="77" t="str">
        <f t="shared" si="25"/>
        <v/>
      </c>
      <c r="BR35" s="90"/>
      <c r="BS35" s="77" t="str">
        <f t="shared" si="26"/>
        <v/>
      </c>
      <c r="BT35" s="90"/>
      <c r="BU35" s="77" t="str">
        <f t="shared" si="27"/>
        <v/>
      </c>
      <c r="BV35" s="89"/>
      <c r="BW35" s="77" t="str">
        <f t="shared" si="28"/>
        <v/>
      </c>
      <c r="BX35" s="89"/>
      <c r="BY35" s="77" t="str">
        <f t="shared" si="29"/>
        <v/>
      </c>
      <c r="BZ35" s="89"/>
      <c r="CA35" s="77" t="str">
        <f t="shared" si="30"/>
        <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t="str">
        <f t="shared" si="38"/>
        <v/>
      </c>
      <c r="CQ35" s="83">
        <f t="shared" si="39"/>
        <v>0</v>
      </c>
      <c r="CR35" s="83">
        <f t="shared" si="40"/>
        <v>0</v>
      </c>
      <c r="CS35" s="88">
        <f t="shared" si="45"/>
        <v>12.120000000000001</v>
      </c>
      <c r="CT35" s="88">
        <f>IFERROR(VLOOKUP(CS35,REGISTRATION!$Q$22:$R$32,2),"")</f>
        <v>5</v>
      </c>
      <c r="CU35" s="78" t="str">
        <f t="shared" si="42"/>
        <v>FAILED</v>
      </c>
    </row>
    <row r="36" spans="1:99">
      <c r="A36" s="36">
        <f>REGISTRATION!A37</f>
        <v>27</v>
      </c>
      <c r="B36" s="36" t="str">
        <f>REGISTRATION!B37</f>
        <v>2015-01-1533</v>
      </c>
      <c r="C36" s="37" t="str">
        <f>UPPER(CONCATENATE(REGISTRATION!C37," ",REGISTRATION!D37," ",REGISTRATION!F37))</f>
        <v>SANAREZ CARL GEVEN R</v>
      </c>
      <c r="D36" s="90">
        <v>53</v>
      </c>
      <c r="E36" s="77">
        <f t="shared" si="43"/>
        <v>70.666666666666671</v>
      </c>
      <c r="F36" s="80">
        <f t="shared" si="0"/>
        <v>21.2</v>
      </c>
      <c r="G36" s="90"/>
      <c r="H36" s="77" t="e">
        <f t="shared" si="2"/>
        <v>#DIV/0!</v>
      </c>
      <c r="I36" s="80" t="str">
        <f t="shared" si="1"/>
        <v/>
      </c>
      <c r="J36" s="90">
        <v>15</v>
      </c>
      <c r="K36" s="77">
        <f t="shared" si="3"/>
        <v>75</v>
      </c>
      <c r="L36" s="90">
        <v>14</v>
      </c>
      <c r="M36" s="77">
        <f t="shared" si="4"/>
        <v>70</v>
      </c>
      <c r="N36" s="90"/>
      <c r="O36" s="77" t="str">
        <f t="shared" si="5"/>
        <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14.5</v>
      </c>
      <c r="AO36" s="90"/>
      <c r="AP36" s="77">
        <f t="shared" si="10"/>
        <v>0</v>
      </c>
      <c r="AQ36" s="90">
        <v>93</v>
      </c>
      <c r="AR36" s="77">
        <f t="shared" si="11"/>
        <v>93</v>
      </c>
      <c r="AS36" s="90"/>
      <c r="AT36" s="77" t="str">
        <f t="shared" si="12"/>
        <v/>
      </c>
      <c r="AU36" s="80">
        <f t="shared" si="13"/>
        <v>4.6500000000000004</v>
      </c>
      <c r="AV36" s="90"/>
      <c r="AW36" s="77" t="str">
        <f t="shared" si="14"/>
        <v/>
      </c>
      <c r="AX36" s="90"/>
      <c r="AY36" s="77" t="str">
        <f t="shared" si="15"/>
        <v/>
      </c>
      <c r="AZ36" s="90"/>
      <c r="BA36" s="77" t="str">
        <f t="shared" si="16"/>
        <v/>
      </c>
      <c r="BB36" s="80" t="str">
        <f t="shared" si="17"/>
        <v/>
      </c>
      <c r="BC36" s="82">
        <f t="shared" si="18"/>
        <v>40.349999999999994</v>
      </c>
      <c r="BD36" s="82">
        <f t="shared" si="19"/>
        <v>40.35</v>
      </c>
      <c r="BE36" s="90"/>
      <c r="BF36" s="77" t="str">
        <f t="shared" si="20"/>
        <v/>
      </c>
      <c r="BG36" s="90"/>
      <c r="BH36" s="77" t="str">
        <f t="shared" si="21"/>
        <v/>
      </c>
      <c r="BI36" s="90"/>
      <c r="BJ36" s="77" t="str">
        <f t="shared" si="44"/>
        <v/>
      </c>
      <c r="BK36" s="87" t="str">
        <f t="shared" si="22"/>
        <v/>
      </c>
      <c r="BL36" s="90"/>
      <c r="BM36" s="77" t="str">
        <f t="shared" si="23"/>
        <v/>
      </c>
      <c r="BN36" s="90"/>
      <c r="BO36" s="77" t="str">
        <f t="shared" si="24"/>
        <v/>
      </c>
      <c r="BP36" s="90"/>
      <c r="BQ36" s="77" t="str">
        <f t="shared" si="25"/>
        <v/>
      </c>
      <c r="BR36" s="90"/>
      <c r="BS36" s="77" t="str">
        <f t="shared" si="26"/>
        <v/>
      </c>
      <c r="BT36" s="90"/>
      <c r="BU36" s="77" t="str">
        <f t="shared" si="27"/>
        <v/>
      </c>
      <c r="BV36" s="89"/>
      <c r="BW36" s="77" t="str">
        <f t="shared" si="28"/>
        <v/>
      </c>
      <c r="BX36" s="89"/>
      <c r="BY36" s="77" t="str">
        <f t="shared" si="29"/>
        <v/>
      </c>
      <c r="BZ36" s="89"/>
      <c r="CA36" s="77" t="str">
        <f t="shared" si="30"/>
        <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t="str">
        <f t="shared" si="38"/>
        <v/>
      </c>
      <c r="CQ36" s="83">
        <f t="shared" si="39"/>
        <v>0</v>
      </c>
      <c r="CR36" s="83">
        <f t="shared" si="40"/>
        <v>0</v>
      </c>
      <c r="CS36" s="88">
        <f t="shared" si="45"/>
        <v>16.14</v>
      </c>
      <c r="CT36" s="88">
        <f>IFERROR(VLOOKUP(CS36,REGISTRATION!$Q$22:$R$32,2),"")</f>
        <v>5</v>
      </c>
      <c r="CU36" s="78" t="str">
        <f t="shared" si="42"/>
        <v>FAILED</v>
      </c>
    </row>
    <row r="37" spans="1:99">
      <c r="A37" s="36">
        <f>REGISTRATION!A38</f>
        <v>28</v>
      </c>
      <c r="B37" s="36" t="str">
        <f>REGISTRATION!B38</f>
        <v>2017-01-721</v>
      </c>
      <c r="C37" s="37" t="str">
        <f>UPPER(CONCATENATE(REGISTRATION!C38," ",REGISTRATION!D38," ",REGISTRATION!F38))</f>
        <v>SANICO JEFFERSON  V</v>
      </c>
      <c r="D37" s="90">
        <v>49</v>
      </c>
      <c r="E37" s="77">
        <f t="shared" si="43"/>
        <v>65.333333333333329</v>
      </c>
      <c r="F37" s="80">
        <f t="shared" si="0"/>
        <v>19.599999999999998</v>
      </c>
      <c r="G37" s="90"/>
      <c r="H37" s="77" t="e">
        <f t="shared" si="2"/>
        <v>#DIV/0!</v>
      </c>
      <c r="I37" s="80" t="str">
        <f t="shared" si="1"/>
        <v/>
      </c>
      <c r="J37" s="90"/>
      <c r="K37" s="77">
        <f t="shared" si="3"/>
        <v>0</v>
      </c>
      <c r="L37" s="90">
        <v>12</v>
      </c>
      <c r="M37" s="77">
        <f t="shared" si="4"/>
        <v>60</v>
      </c>
      <c r="N37" s="90"/>
      <c r="O37" s="77" t="str">
        <f t="shared" si="5"/>
        <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6</v>
      </c>
      <c r="AO37" s="90"/>
      <c r="AP37" s="77">
        <f t="shared" si="10"/>
        <v>0</v>
      </c>
      <c r="AQ37" s="90">
        <v>94</v>
      </c>
      <c r="AR37" s="77">
        <f t="shared" si="11"/>
        <v>94</v>
      </c>
      <c r="AS37" s="90"/>
      <c r="AT37" s="77" t="str">
        <f t="shared" si="12"/>
        <v/>
      </c>
      <c r="AU37" s="80">
        <f t="shared" si="13"/>
        <v>4.7</v>
      </c>
      <c r="AV37" s="90"/>
      <c r="AW37" s="77" t="str">
        <f t="shared" si="14"/>
        <v/>
      </c>
      <c r="AX37" s="90"/>
      <c r="AY37" s="77" t="str">
        <f t="shared" si="15"/>
        <v/>
      </c>
      <c r="AZ37" s="90"/>
      <c r="BA37" s="77" t="str">
        <f t="shared" si="16"/>
        <v/>
      </c>
      <c r="BB37" s="80" t="str">
        <f t="shared" si="17"/>
        <v/>
      </c>
      <c r="BC37" s="82">
        <f t="shared" si="18"/>
        <v>30.299999999999997</v>
      </c>
      <c r="BD37" s="82">
        <f t="shared" si="19"/>
        <v>30.3</v>
      </c>
      <c r="BE37" s="90"/>
      <c r="BF37" s="77" t="str">
        <f t="shared" si="20"/>
        <v/>
      </c>
      <c r="BG37" s="90"/>
      <c r="BH37" s="77" t="str">
        <f t="shared" si="21"/>
        <v/>
      </c>
      <c r="BI37" s="90"/>
      <c r="BJ37" s="77" t="str">
        <f t="shared" si="44"/>
        <v/>
      </c>
      <c r="BK37" s="87" t="str">
        <f t="shared" si="22"/>
        <v/>
      </c>
      <c r="BL37" s="90"/>
      <c r="BM37" s="77" t="str">
        <f t="shared" si="23"/>
        <v/>
      </c>
      <c r="BN37" s="90"/>
      <c r="BO37" s="77" t="str">
        <f t="shared" si="24"/>
        <v/>
      </c>
      <c r="BP37" s="90"/>
      <c r="BQ37" s="77" t="str">
        <f t="shared" si="25"/>
        <v/>
      </c>
      <c r="BR37" s="90"/>
      <c r="BS37" s="77" t="str">
        <f t="shared" si="26"/>
        <v/>
      </c>
      <c r="BT37" s="90"/>
      <c r="BU37" s="77" t="str">
        <f t="shared" si="27"/>
        <v/>
      </c>
      <c r="BV37" s="89"/>
      <c r="BW37" s="77" t="str">
        <f t="shared" si="28"/>
        <v/>
      </c>
      <c r="BX37" s="89"/>
      <c r="BY37" s="77" t="str">
        <f t="shared" si="29"/>
        <v/>
      </c>
      <c r="BZ37" s="89"/>
      <c r="CA37" s="77" t="str">
        <f t="shared" si="30"/>
        <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t="str">
        <f t="shared" si="38"/>
        <v/>
      </c>
      <c r="CQ37" s="83">
        <f t="shared" si="39"/>
        <v>0</v>
      </c>
      <c r="CR37" s="83">
        <f t="shared" si="40"/>
        <v>0</v>
      </c>
      <c r="CS37" s="88">
        <f t="shared" si="45"/>
        <v>12.120000000000001</v>
      </c>
      <c r="CT37" s="88">
        <f>IFERROR(VLOOKUP(CS37,REGISTRATION!$Q$22:$R$32,2),"")</f>
        <v>5</v>
      </c>
      <c r="CU37" s="78" t="str">
        <f t="shared" si="42"/>
        <v>FAILED</v>
      </c>
    </row>
    <row r="38" spans="1:99">
      <c r="A38" s="36">
        <f>REGISTRATION!A39</f>
        <v>29</v>
      </c>
      <c r="B38" s="36" t="str">
        <f>REGISTRATION!B39</f>
        <v>2015-01-1915</v>
      </c>
      <c r="C38" s="37" t="str">
        <f>UPPER(CONCATENATE(REGISTRATION!C39," ",REGISTRATION!D39," ",REGISTRATION!F39))</f>
        <v>SAYSON JANIELLE S</v>
      </c>
      <c r="D38" s="90">
        <v>49</v>
      </c>
      <c r="E38" s="77">
        <f t="shared" si="43"/>
        <v>65.333333333333329</v>
      </c>
      <c r="F38" s="80">
        <f t="shared" si="0"/>
        <v>19.599999999999998</v>
      </c>
      <c r="G38" s="90"/>
      <c r="H38" s="77" t="e">
        <f t="shared" si="2"/>
        <v>#DIV/0!</v>
      </c>
      <c r="I38" s="80" t="str">
        <f t="shared" si="1"/>
        <v/>
      </c>
      <c r="J38" s="90">
        <v>20</v>
      </c>
      <c r="K38" s="77">
        <f t="shared" si="3"/>
        <v>100</v>
      </c>
      <c r="L38" s="90">
        <v>14</v>
      </c>
      <c r="M38" s="77">
        <f t="shared" si="4"/>
        <v>70</v>
      </c>
      <c r="N38" s="90"/>
      <c r="O38" s="77" t="str">
        <f t="shared" si="5"/>
        <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17</v>
      </c>
      <c r="AO38" s="90"/>
      <c r="AP38" s="77">
        <f t="shared" si="10"/>
        <v>0</v>
      </c>
      <c r="AQ38" s="90"/>
      <c r="AR38" s="77">
        <f t="shared" si="11"/>
        <v>0</v>
      </c>
      <c r="AS38" s="90"/>
      <c r="AT38" s="77" t="str">
        <f t="shared" si="12"/>
        <v/>
      </c>
      <c r="AU38" s="80">
        <f t="shared" si="13"/>
        <v>0</v>
      </c>
      <c r="AV38" s="90"/>
      <c r="AW38" s="77" t="str">
        <f t="shared" si="14"/>
        <v/>
      </c>
      <c r="AX38" s="90"/>
      <c r="AY38" s="77" t="str">
        <f t="shared" si="15"/>
        <v/>
      </c>
      <c r="AZ38" s="90"/>
      <c r="BA38" s="77" t="str">
        <f t="shared" si="16"/>
        <v/>
      </c>
      <c r="BB38" s="80" t="str">
        <f t="shared" si="17"/>
        <v/>
      </c>
      <c r="BC38" s="82">
        <f t="shared" si="18"/>
        <v>36.599999999999994</v>
      </c>
      <c r="BD38" s="82">
        <f t="shared" si="19"/>
        <v>36.6</v>
      </c>
      <c r="BE38" s="90"/>
      <c r="BF38" s="77" t="str">
        <f t="shared" si="20"/>
        <v/>
      </c>
      <c r="BG38" s="90"/>
      <c r="BH38" s="77" t="str">
        <f t="shared" si="21"/>
        <v/>
      </c>
      <c r="BI38" s="90"/>
      <c r="BJ38" s="77" t="str">
        <f t="shared" si="44"/>
        <v/>
      </c>
      <c r="BK38" s="87" t="str">
        <f t="shared" si="22"/>
        <v/>
      </c>
      <c r="BL38" s="90"/>
      <c r="BM38" s="77" t="str">
        <f t="shared" si="23"/>
        <v/>
      </c>
      <c r="BN38" s="90"/>
      <c r="BO38" s="77" t="str">
        <f t="shared" si="24"/>
        <v/>
      </c>
      <c r="BP38" s="90"/>
      <c r="BQ38" s="77" t="str">
        <f t="shared" si="25"/>
        <v/>
      </c>
      <c r="BR38" s="90"/>
      <c r="BS38" s="77" t="str">
        <f t="shared" si="26"/>
        <v/>
      </c>
      <c r="BT38" s="90"/>
      <c r="BU38" s="77" t="str">
        <f t="shared" si="27"/>
        <v/>
      </c>
      <c r="BV38" s="89"/>
      <c r="BW38" s="77" t="str">
        <f t="shared" si="28"/>
        <v/>
      </c>
      <c r="BX38" s="89"/>
      <c r="BY38" s="77" t="str">
        <f t="shared" si="29"/>
        <v/>
      </c>
      <c r="BZ38" s="89"/>
      <c r="CA38" s="77" t="str">
        <f t="shared" si="30"/>
        <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t="str">
        <f t="shared" si="38"/>
        <v/>
      </c>
      <c r="CQ38" s="83">
        <f t="shared" si="39"/>
        <v>0</v>
      </c>
      <c r="CR38" s="83">
        <f t="shared" si="40"/>
        <v>0</v>
      </c>
      <c r="CS38" s="88">
        <f t="shared" si="45"/>
        <v>14.64</v>
      </c>
      <c r="CT38" s="88">
        <f>IFERROR(VLOOKUP(CS38,REGISTRATION!$Q$22:$R$32,2),"")</f>
        <v>5</v>
      </c>
      <c r="CU38" s="78" t="str">
        <f t="shared" si="42"/>
        <v>FAILED</v>
      </c>
    </row>
    <row r="39" spans="1:99">
      <c r="A39" s="36">
        <f>REGISTRATION!A40</f>
        <v>30</v>
      </c>
      <c r="B39" s="36" t="str">
        <f>REGISTRATION!B40</f>
        <v>2015-01-930</v>
      </c>
      <c r="C39" s="37" t="str">
        <f>UPPER(CONCATENATE(REGISTRATION!C40," ",REGISTRATION!D40," ",REGISTRATION!F40))</f>
        <v>SODELA BERNARDINO T</v>
      </c>
      <c r="D39" s="90">
        <v>37</v>
      </c>
      <c r="E39" s="77">
        <f t="shared" si="43"/>
        <v>49.333333333333336</v>
      </c>
      <c r="F39" s="80">
        <f t="shared" si="0"/>
        <v>14.8</v>
      </c>
      <c r="G39" s="90"/>
      <c r="H39" s="77" t="e">
        <f t="shared" si="2"/>
        <v>#DIV/0!</v>
      </c>
      <c r="I39" s="80" t="str">
        <f t="shared" si="1"/>
        <v/>
      </c>
      <c r="J39" s="90">
        <v>15</v>
      </c>
      <c r="K39" s="77">
        <f t="shared" si="3"/>
        <v>75</v>
      </c>
      <c r="L39" s="90">
        <v>12</v>
      </c>
      <c r="M39" s="77">
        <f t="shared" si="4"/>
        <v>60</v>
      </c>
      <c r="N39" s="90"/>
      <c r="O39" s="77" t="str">
        <f t="shared" si="5"/>
        <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13.5</v>
      </c>
      <c r="AO39" s="90"/>
      <c r="AP39" s="77">
        <f t="shared" si="10"/>
        <v>0</v>
      </c>
      <c r="AQ39" s="90">
        <v>94</v>
      </c>
      <c r="AR39" s="77">
        <f t="shared" si="11"/>
        <v>94</v>
      </c>
      <c r="AS39" s="90"/>
      <c r="AT39" s="77" t="str">
        <f t="shared" si="12"/>
        <v/>
      </c>
      <c r="AU39" s="80">
        <f t="shared" si="13"/>
        <v>4.7</v>
      </c>
      <c r="AV39" s="90"/>
      <c r="AW39" s="77" t="str">
        <f t="shared" si="14"/>
        <v/>
      </c>
      <c r="AX39" s="90"/>
      <c r="AY39" s="77" t="str">
        <f t="shared" si="15"/>
        <v/>
      </c>
      <c r="AZ39" s="90"/>
      <c r="BA39" s="77" t="str">
        <f t="shared" si="16"/>
        <v/>
      </c>
      <c r="BB39" s="80" t="str">
        <f t="shared" si="17"/>
        <v/>
      </c>
      <c r="BC39" s="82">
        <f t="shared" si="18"/>
        <v>33</v>
      </c>
      <c r="BD39" s="82">
        <f t="shared" si="19"/>
        <v>33</v>
      </c>
      <c r="BE39" s="90"/>
      <c r="BF39" s="77" t="str">
        <f t="shared" si="20"/>
        <v/>
      </c>
      <c r="BG39" s="90"/>
      <c r="BH39" s="77" t="str">
        <f t="shared" si="21"/>
        <v/>
      </c>
      <c r="BI39" s="90"/>
      <c r="BJ39" s="77" t="str">
        <f t="shared" si="44"/>
        <v/>
      </c>
      <c r="BK39" s="87" t="str">
        <f t="shared" si="22"/>
        <v/>
      </c>
      <c r="BL39" s="90"/>
      <c r="BM39" s="77" t="str">
        <f t="shared" si="23"/>
        <v/>
      </c>
      <c r="BN39" s="90"/>
      <c r="BO39" s="77" t="str">
        <f t="shared" si="24"/>
        <v/>
      </c>
      <c r="BP39" s="90"/>
      <c r="BQ39" s="77" t="str">
        <f t="shared" si="25"/>
        <v/>
      </c>
      <c r="BR39" s="90"/>
      <c r="BS39" s="77" t="str">
        <f t="shared" si="26"/>
        <v/>
      </c>
      <c r="BT39" s="90"/>
      <c r="BU39" s="77" t="str">
        <f t="shared" si="27"/>
        <v/>
      </c>
      <c r="BV39" s="89"/>
      <c r="BW39" s="77" t="str">
        <f t="shared" si="28"/>
        <v/>
      </c>
      <c r="BX39" s="89"/>
      <c r="BY39" s="77" t="str">
        <f t="shared" si="29"/>
        <v/>
      </c>
      <c r="BZ39" s="89"/>
      <c r="CA39" s="77" t="str">
        <f t="shared" si="30"/>
        <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t="str">
        <f t="shared" si="38"/>
        <v/>
      </c>
      <c r="CQ39" s="83">
        <f t="shared" si="39"/>
        <v>0</v>
      </c>
      <c r="CR39" s="83">
        <f t="shared" si="40"/>
        <v>0</v>
      </c>
      <c r="CS39" s="88">
        <f t="shared" si="45"/>
        <v>13.200000000000001</v>
      </c>
      <c r="CT39" s="88">
        <f>IFERROR(VLOOKUP(CS39,REGISTRATION!$Q$22:$R$32,2),"")</f>
        <v>5</v>
      </c>
      <c r="CU39" s="78" t="str">
        <f t="shared" si="42"/>
        <v>FAILED</v>
      </c>
    </row>
    <row r="40" spans="1:99">
      <c r="A40" s="36">
        <f>REGISTRATION!A41</f>
        <v>31</v>
      </c>
      <c r="B40" s="36" t="str">
        <f>REGISTRATION!B41</f>
        <v>2014-01-795</v>
      </c>
      <c r="C40" s="37" t="str">
        <f>UPPER(CONCATENATE(REGISTRATION!C41," ",REGISTRATION!D41," ",REGISTRATION!F41))</f>
        <v xml:space="preserve">TAKAHASHI JHUNE </v>
      </c>
      <c r="D40" s="90">
        <v>41</v>
      </c>
      <c r="E40" s="77">
        <f t="shared" si="43"/>
        <v>54.666666666666664</v>
      </c>
      <c r="F40" s="80">
        <f t="shared" si="0"/>
        <v>16.399999999999999</v>
      </c>
      <c r="G40" s="90"/>
      <c r="H40" s="77" t="e">
        <f t="shared" si="2"/>
        <v>#DIV/0!</v>
      </c>
      <c r="I40" s="80" t="str">
        <f t="shared" si="1"/>
        <v/>
      </c>
      <c r="J40" s="90"/>
      <c r="K40" s="77">
        <f t="shared" si="3"/>
        <v>0</v>
      </c>
      <c r="L40" s="90">
        <v>10</v>
      </c>
      <c r="M40" s="77">
        <f t="shared" si="4"/>
        <v>50</v>
      </c>
      <c r="N40" s="90"/>
      <c r="O40" s="77" t="str">
        <f t="shared" si="5"/>
        <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5</v>
      </c>
      <c r="AO40" s="90"/>
      <c r="AP40" s="77">
        <f t="shared" si="10"/>
        <v>0</v>
      </c>
      <c r="AQ40" s="90"/>
      <c r="AR40" s="77">
        <f t="shared" si="11"/>
        <v>0</v>
      </c>
      <c r="AS40" s="90"/>
      <c r="AT40" s="77" t="str">
        <f t="shared" si="12"/>
        <v/>
      </c>
      <c r="AU40" s="80">
        <f t="shared" si="13"/>
        <v>0</v>
      </c>
      <c r="AV40" s="90"/>
      <c r="AW40" s="77" t="str">
        <f t="shared" si="14"/>
        <v/>
      </c>
      <c r="AX40" s="90"/>
      <c r="AY40" s="77" t="str">
        <f t="shared" si="15"/>
        <v/>
      </c>
      <c r="AZ40" s="90"/>
      <c r="BA40" s="77" t="str">
        <f t="shared" si="16"/>
        <v/>
      </c>
      <c r="BB40" s="80" t="str">
        <f t="shared" si="17"/>
        <v/>
      </c>
      <c r="BC40" s="82">
        <f t="shared" si="18"/>
        <v>21.4</v>
      </c>
      <c r="BD40" s="82">
        <f t="shared" si="19"/>
        <v>21.4</v>
      </c>
      <c r="BE40" s="90"/>
      <c r="BF40" s="77" t="str">
        <f t="shared" si="20"/>
        <v/>
      </c>
      <c r="BG40" s="90"/>
      <c r="BH40" s="77" t="str">
        <f t="shared" si="21"/>
        <v/>
      </c>
      <c r="BI40" s="90"/>
      <c r="BJ40" s="77" t="str">
        <f t="shared" si="44"/>
        <v/>
      </c>
      <c r="BK40" s="87" t="str">
        <f t="shared" si="22"/>
        <v/>
      </c>
      <c r="BL40" s="90"/>
      <c r="BM40" s="77" t="str">
        <f t="shared" si="23"/>
        <v/>
      </c>
      <c r="BN40" s="90"/>
      <c r="BO40" s="77" t="str">
        <f t="shared" si="24"/>
        <v/>
      </c>
      <c r="BP40" s="90"/>
      <c r="BQ40" s="77" t="str">
        <f t="shared" si="25"/>
        <v/>
      </c>
      <c r="BR40" s="90"/>
      <c r="BS40" s="77" t="str">
        <f t="shared" si="26"/>
        <v/>
      </c>
      <c r="BT40" s="90"/>
      <c r="BU40" s="77" t="str">
        <f t="shared" si="27"/>
        <v/>
      </c>
      <c r="BV40" s="89"/>
      <c r="BW40" s="77" t="str">
        <f t="shared" si="28"/>
        <v/>
      </c>
      <c r="BX40" s="89"/>
      <c r="BY40" s="77" t="str">
        <f t="shared" si="29"/>
        <v/>
      </c>
      <c r="BZ40" s="89"/>
      <c r="CA40" s="77" t="str">
        <f t="shared" si="30"/>
        <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t="str">
        <f t="shared" si="38"/>
        <v/>
      </c>
      <c r="CQ40" s="83">
        <f t="shared" si="39"/>
        <v>0</v>
      </c>
      <c r="CR40" s="83">
        <f t="shared" si="40"/>
        <v>0</v>
      </c>
      <c r="CS40" s="88">
        <f t="shared" si="45"/>
        <v>8.56</v>
      </c>
      <c r="CT40" s="88">
        <f>IFERROR(VLOOKUP(CS40,REGISTRATION!$Q$22:$R$32,2),"")</f>
        <v>5</v>
      </c>
      <c r="CU40" s="78" t="str">
        <f t="shared" si="42"/>
        <v>FAILED</v>
      </c>
    </row>
    <row r="41" spans="1:99">
      <c r="A41" s="36">
        <f>REGISTRATION!A42</f>
        <v>32</v>
      </c>
      <c r="B41" s="36" t="str">
        <f>REGISTRATION!B42</f>
        <v>2015-01-716</v>
      </c>
      <c r="C41" s="37" t="str">
        <f>UPPER(CONCATENATE(REGISTRATION!C42," ",REGISTRATION!D42," ",REGISTRATION!F42))</f>
        <v>TARDIO RHEA JANE S</v>
      </c>
      <c r="D41" s="90">
        <v>52</v>
      </c>
      <c r="E41" s="77">
        <f t="shared" si="43"/>
        <v>69.333333333333343</v>
      </c>
      <c r="F41" s="80">
        <f t="shared" si="0"/>
        <v>20.8</v>
      </c>
      <c r="G41" s="90"/>
      <c r="H41" s="77" t="e">
        <f t="shared" si="2"/>
        <v>#DIV/0!</v>
      </c>
      <c r="I41" s="80" t="str">
        <f t="shared" si="1"/>
        <v/>
      </c>
      <c r="J41" s="90">
        <v>18</v>
      </c>
      <c r="K41" s="77">
        <f t="shared" si="3"/>
        <v>90</v>
      </c>
      <c r="L41" s="90">
        <v>14</v>
      </c>
      <c r="M41" s="77">
        <f t="shared" si="4"/>
        <v>70</v>
      </c>
      <c r="N41" s="90"/>
      <c r="O41" s="77" t="str">
        <f t="shared" si="5"/>
        <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16</v>
      </c>
      <c r="AO41" s="90"/>
      <c r="AP41" s="77">
        <f t="shared" si="10"/>
        <v>0</v>
      </c>
      <c r="AQ41" s="90"/>
      <c r="AR41" s="77">
        <f t="shared" si="11"/>
        <v>0</v>
      </c>
      <c r="AS41" s="90"/>
      <c r="AT41" s="77" t="str">
        <f t="shared" si="12"/>
        <v/>
      </c>
      <c r="AU41" s="80">
        <f t="shared" si="13"/>
        <v>0</v>
      </c>
      <c r="AV41" s="90"/>
      <c r="AW41" s="77" t="str">
        <f t="shared" si="14"/>
        <v/>
      </c>
      <c r="AX41" s="90"/>
      <c r="AY41" s="77" t="str">
        <f t="shared" si="15"/>
        <v/>
      </c>
      <c r="AZ41" s="90"/>
      <c r="BA41" s="77" t="str">
        <f t="shared" si="16"/>
        <v/>
      </c>
      <c r="BB41" s="80" t="str">
        <f t="shared" si="17"/>
        <v/>
      </c>
      <c r="BC41" s="82">
        <f t="shared" si="18"/>
        <v>36.799999999999997</v>
      </c>
      <c r="BD41" s="82">
        <f t="shared" si="19"/>
        <v>36.799999999999997</v>
      </c>
      <c r="BE41" s="90"/>
      <c r="BF41" s="77" t="str">
        <f t="shared" si="20"/>
        <v/>
      </c>
      <c r="BG41" s="90"/>
      <c r="BH41" s="77" t="str">
        <f t="shared" si="21"/>
        <v/>
      </c>
      <c r="BI41" s="90"/>
      <c r="BJ41" s="77" t="str">
        <f t="shared" si="44"/>
        <v/>
      </c>
      <c r="BK41" s="87" t="str">
        <f t="shared" si="22"/>
        <v/>
      </c>
      <c r="BL41" s="90"/>
      <c r="BM41" s="77" t="str">
        <f t="shared" si="23"/>
        <v/>
      </c>
      <c r="BN41" s="90"/>
      <c r="BO41" s="77" t="str">
        <f t="shared" si="24"/>
        <v/>
      </c>
      <c r="BP41" s="90"/>
      <c r="BQ41" s="77" t="str">
        <f t="shared" si="25"/>
        <v/>
      </c>
      <c r="BR41" s="90"/>
      <c r="BS41" s="77" t="str">
        <f t="shared" si="26"/>
        <v/>
      </c>
      <c r="BT41" s="90"/>
      <c r="BU41" s="77" t="str">
        <f t="shared" si="27"/>
        <v/>
      </c>
      <c r="BV41" s="89"/>
      <c r="BW41" s="77" t="str">
        <f t="shared" si="28"/>
        <v/>
      </c>
      <c r="BX41" s="89"/>
      <c r="BY41" s="77" t="str">
        <f t="shared" si="29"/>
        <v/>
      </c>
      <c r="BZ41" s="89"/>
      <c r="CA41" s="77" t="str">
        <f t="shared" si="30"/>
        <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t="str">
        <f t="shared" si="38"/>
        <v/>
      </c>
      <c r="CQ41" s="83">
        <f t="shared" si="39"/>
        <v>0</v>
      </c>
      <c r="CR41" s="83">
        <f t="shared" si="40"/>
        <v>0</v>
      </c>
      <c r="CS41" s="88">
        <f t="shared" si="45"/>
        <v>14.719999999999999</v>
      </c>
      <c r="CT41" s="88">
        <f>IFERROR(VLOOKUP(CS41,REGISTRATION!$Q$22:$R$32,2),"")</f>
        <v>5</v>
      </c>
      <c r="CU41" s="78" t="str">
        <f t="shared" si="42"/>
        <v>FAILED</v>
      </c>
    </row>
    <row r="42" spans="1:99">
      <c r="A42" s="36">
        <f>REGISTRATION!A43</f>
        <v>33</v>
      </c>
      <c r="B42" s="36" t="str">
        <f>REGISTRATION!B43</f>
        <v>2015-01-762</v>
      </c>
      <c r="C42" s="37" t="str">
        <f>UPPER(CONCATENATE(REGISTRATION!C43," ",REGISTRATION!D43," ",REGISTRATION!F43))</f>
        <v>VIDA ALESSA Z</v>
      </c>
      <c r="D42" s="90">
        <v>49</v>
      </c>
      <c r="E42" s="77">
        <f t="shared" si="43"/>
        <v>65.333333333333329</v>
      </c>
      <c r="F42" s="80">
        <f t="shared" ref="F42:F70" si="46">IFERROR((E42*$F$7), " ")</f>
        <v>19.599999999999998</v>
      </c>
      <c r="G42" s="90"/>
      <c r="H42" s="77" t="e">
        <f t="shared" si="2"/>
        <v>#DIV/0!</v>
      </c>
      <c r="I42" s="80" t="str">
        <f t="shared" ref="I42:I70" si="47">IFERROR((H42*$I$7), "")</f>
        <v/>
      </c>
      <c r="J42" s="90">
        <v>13</v>
      </c>
      <c r="K42" s="77">
        <f t="shared" si="3"/>
        <v>65</v>
      </c>
      <c r="L42" s="90">
        <v>14</v>
      </c>
      <c r="M42" s="77">
        <f t="shared" si="4"/>
        <v>70</v>
      </c>
      <c r="N42" s="90"/>
      <c r="O42" s="77" t="str">
        <f t="shared" si="5"/>
        <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13.5</v>
      </c>
      <c r="AO42" s="90"/>
      <c r="AP42" s="77">
        <f t="shared" si="10"/>
        <v>0</v>
      </c>
      <c r="AQ42" s="90"/>
      <c r="AR42" s="77">
        <f t="shared" si="11"/>
        <v>0</v>
      </c>
      <c r="AS42" s="90"/>
      <c r="AT42" s="77" t="str">
        <f t="shared" si="12"/>
        <v/>
      </c>
      <c r="AU42" s="80">
        <f t="shared" si="13"/>
        <v>0</v>
      </c>
      <c r="AV42" s="90"/>
      <c r="AW42" s="77" t="str">
        <f t="shared" si="14"/>
        <v/>
      </c>
      <c r="AX42" s="90"/>
      <c r="AY42" s="77" t="str">
        <f t="shared" si="15"/>
        <v/>
      </c>
      <c r="AZ42" s="90"/>
      <c r="BA42" s="77" t="str">
        <f t="shared" si="16"/>
        <v/>
      </c>
      <c r="BB42" s="80" t="str">
        <f t="shared" si="17"/>
        <v/>
      </c>
      <c r="BC42" s="82">
        <f t="shared" si="18"/>
        <v>33.099999999999994</v>
      </c>
      <c r="BD42" s="82">
        <f t="shared" si="19"/>
        <v>33.1</v>
      </c>
      <c r="BE42" s="90"/>
      <c r="BF42" s="77" t="str">
        <f t="shared" si="20"/>
        <v/>
      </c>
      <c r="BG42" s="90"/>
      <c r="BH42" s="77" t="str">
        <f t="shared" si="21"/>
        <v/>
      </c>
      <c r="BI42" s="90"/>
      <c r="BJ42" s="77" t="str">
        <f t="shared" si="44"/>
        <v/>
      </c>
      <c r="BK42" s="87" t="str">
        <f t="shared" si="22"/>
        <v/>
      </c>
      <c r="BL42" s="90"/>
      <c r="BM42" s="77" t="str">
        <f t="shared" si="23"/>
        <v/>
      </c>
      <c r="BN42" s="90"/>
      <c r="BO42" s="77" t="str">
        <f t="shared" si="24"/>
        <v/>
      </c>
      <c r="BP42" s="90"/>
      <c r="BQ42" s="77" t="str">
        <f t="shared" si="25"/>
        <v/>
      </c>
      <c r="BR42" s="90"/>
      <c r="BS42" s="77" t="str">
        <f t="shared" si="26"/>
        <v/>
      </c>
      <c r="BT42" s="90"/>
      <c r="BU42" s="77" t="str">
        <f t="shared" si="27"/>
        <v/>
      </c>
      <c r="BV42" s="89"/>
      <c r="BW42" s="77" t="str">
        <f t="shared" si="28"/>
        <v/>
      </c>
      <c r="BX42" s="89"/>
      <c r="BY42" s="77" t="str">
        <f t="shared" si="29"/>
        <v/>
      </c>
      <c r="BZ42" s="89"/>
      <c r="CA42" s="77" t="str">
        <f t="shared" si="30"/>
        <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t="str">
        <f t="shared" si="38"/>
        <v/>
      </c>
      <c r="CQ42" s="83">
        <f t="shared" si="39"/>
        <v>0</v>
      </c>
      <c r="CR42" s="83">
        <f t="shared" si="40"/>
        <v>0</v>
      </c>
      <c r="CS42" s="88">
        <f t="shared" si="45"/>
        <v>13.240000000000002</v>
      </c>
      <c r="CT42" s="88">
        <f>IFERROR(VLOOKUP(CS42,REGISTRATION!$Q$22:$R$32,2),"")</f>
        <v>5</v>
      </c>
      <c r="CU42" s="78" t="str">
        <f t="shared" si="42"/>
        <v>FAILED</v>
      </c>
    </row>
    <row r="43" spans="1:99">
      <c r="A43" s="36">
        <f>REGISTRATION!A44</f>
        <v>34</v>
      </c>
      <c r="B43" s="36">
        <f>REGISTRATION!B44</f>
        <v>0</v>
      </c>
      <c r="C43" s="37" t="str">
        <f>UPPER(CONCATENATE(REGISTRATION!C44," ",REGISTRATION!D44," ",REGISTRATION!F44))</f>
        <v xml:space="preserve">  </v>
      </c>
      <c r="D43" s="90"/>
      <c r="E43" s="77">
        <f t="shared" si="43"/>
        <v>0</v>
      </c>
      <c r="F43" s="80">
        <f t="shared" si="46"/>
        <v>0</v>
      </c>
      <c r="G43" s="90"/>
      <c r="H43" s="77" t="e">
        <f t="shared" si="2"/>
        <v>#DIV/0!</v>
      </c>
      <c r="I43" s="80" t="str">
        <f t="shared" si="47"/>
        <v/>
      </c>
      <c r="J43" s="90"/>
      <c r="K43" s="77">
        <f t="shared" si="3"/>
        <v>0</v>
      </c>
      <c r="L43" s="90"/>
      <c r="M43" s="77">
        <f t="shared" si="4"/>
        <v>0</v>
      </c>
      <c r="N43" s="90"/>
      <c r="O43" s="77" t="str">
        <f t="shared" si="5"/>
        <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f t="shared" si="11"/>
        <v>0</v>
      </c>
      <c r="AS43" s="90"/>
      <c r="AT43" s="77" t="str">
        <f t="shared" si="12"/>
        <v/>
      </c>
      <c r="AU43" s="80">
        <f t="shared" si="13"/>
        <v>0</v>
      </c>
      <c r="AV43" s="90"/>
      <c r="AW43" s="77" t="str">
        <f t="shared" si="14"/>
        <v/>
      </c>
      <c r="AX43" s="90"/>
      <c r="AY43" s="77" t="str">
        <f t="shared" si="15"/>
        <v/>
      </c>
      <c r="AZ43" s="90"/>
      <c r="BA43" s="77" t="str">
        <f t="shared" si="16"/>
        <v/>
      </c>
      <c r="BB43" s="80" t="str">
        <f t="shared" si="17"/>
        <v/>
      </c>
      <c r="BC43" s="82">
        <f t="shared" si="18"/>
        <v>0</v>
      </c>
      <c r="BD43" s="82">
        <f t="shared" si="19"/>
        <v>0</v>
      </c>
      <c r="BE43" s="90"/>
      <c r="BF43" s="77" t="str">
        <f t="shared" si="20"/>
        <v/>
      </c>
      <c r="BG43" s="90"/>
      <c r="BH43" s="77" t="str">
        <f t="shared" si="21"/>
        <v/>
      </c>
      <c r="BI43" s="90"/>
      <c r="BJ43" s="77" t="str">
        <f t="shared" si="44"/>
        <v/>
      </c>
      <c r="BK43" s="87" t="str">
        <f t="shared" si="22"/>
        <v/>
      </c>
      <c r="BL43" s="90"/>
      <c r="BM43" s="77" t="str">
        <f t="shared" si="23"/>
        <v/>
      </c>
      <c r="BN43" s="90"/>
      <c r="BO43" s="77" t="str">
        <f t="shared" si="24"/>
        <v/>
      </c>
      <c r="BP43" s="90"/>
      <c r="BQ43" s="77" t="str">
        <f t="shared" si="25"/>
        <v/>
      </c>
      <c r="BR43" s="90"/>
      <c r="BS43" s="77" t="str">
        <f t="shared" si="26"/>
        <v/>
      </c>
      <c r="BT43" s="90"/>
      <c r="BU43" s="77" t="str">
        <f t="shared" si="27"/>
        <v/>
      </c>
      <c r="BV43" s="89"/>
      <c r="BW43" s="77" t="str">
        <f t="shared" si="28"/>
        <v/>
      </c>
      <c r="BX43" s="89"/>
      <c r="BY43" s="77" t="str">
        <f t="shared" si="29"/>
        <v/>
      </c>
      <c r="BZ43" s="89"/>
      <c r="CA43" s="77" t="str">
        <f t="shared" si="30"/>
        <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t="str">
        <f t="shared" si="38"/>
        <v/>
      </c>
      <c r="CQ43" s="83">
        <f t="shared" si="39"/>
        <v>0</v>
      </c>
      <c r="CR43" s="83">
        <f t="shared" si="40"/>
        <v>0</v>
      </c>
      <c r="CS43" s="88">
        <f t="shared" si="45"/>
        <v>0</v>
      </c>
      <c r="CT43" s="88">
        <f>IFERROR(VLOOKUP(CS43,REGISTRATION!$Q$22:$R$32,2),"")</f>
        <v>5</v>
      </c>
      <c r="CU43" s="78" t="str">
        <f t="shared" si="42"/>
        <v>FAILED</v>
      </c>
    </row>
    <row r="44" spans="1:99">
      <c r="A44" s="36">
        <f>REGISTRATION!A45</f>
        <v>35</v>
      </c>
      <c r="B44" s="36">
        <f>REGISTRATION!B45</f>
        <v>0</v>
      </c>
      <c r="C44" s="37" t="str">
        <f>UPPER(CONCATENATE(REGISTRATION!C45," ",REGISTRATION!D45," ",REGISTRATION!F45))</f>
        <v xml:space="preserve">  </v>
      </c>
      <c r="D44" s="90"/>
      <c r="E44" s="77">
        <f t="shared" si="43"/>
        <v>0</v>
      </c>
      <c r="F44" s="80">
        <f t="shared" si="46"/>
        <v>0</v>
      </c>
      <c r="G44" s="90"/>
      <c r="H44" s="77" t="e">
        <f t="shared" si="2"/>
        <v>#DIV/0!</v>
      </c>
      <c r="I44" s="80" t="str">
        <f t="shared" si="47"/>
        <v/>
      </c>
      <c r="J44" s="90"/>
      <c r="K44" s="77">
        <f t="shared" si="3"/>
        <v>0</v>
      </c>
      <c r="L44" s="90"/>
      <c r="M44" s="77">
        <f t="shared" si="4"/>
        <v>0</v>
      </c>
      <c r="N44" s="90"/>
      <c r="O44" s="77" t="str">
        <f t="shared" si="5"/>
        <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f t="shared" si="11"/>
        <v>0</v>
      </c>
      <c r="AS44" s="90"/>
      <c r="AT44" s="77" t="str">
        <f t="shared" si="12"/>
        <v/>
      </c>
      <c r="AU44" s="80">
        <f t="shared" si="13"/>
        <v>0</v>
      </c>
      <c r="AV44" s="90"/>
      <c r="AW44" s="77" t="str">
        <f t="shared" si="14"/>
        <v/>
      </c>
      <c r="AX44" s="90"/>
      <c r="AY44" s="77" t="str">
        <f t="shared" si="15"/>
        <v/>
      </c>
      <c r="AZ44" s="90"/>
      <c r="BA44" s="77" t="str">
        <f t="shared" si="16"/>
        <v/>
      </c>
      <c r="BB44" s="80" t="str">
        <f t="shared" si="17"/>
        <v/>
      </c>
      <c r="BC44" s="82">
        <f t="shared" si="18"/>
        <v>0</v>
      </c>
      <c r="BD44" s="82">
        <f t="shared" si="19"/>
        <v>0</v>
      </c>
      <c r="BE44" s="90"/>
      <c r="BF44" s="77" t="str">
        <f t="shared" si="20"/>
        <v/>
      </c>
      <c r="BG44" s="90"/>
      <c r="BH44" s="77" t="str">
        <f t="shared" si="21"/>
        <v/>
      </c>
      <c r="BI44" s="90"/>
      <c r="BJ44" s="77" t="str">
        <f t="shared" si="44"/>
        <v/>
      </c>
      <c r="BK44" s="87" t="str">
        <f t="shared" si="22"/>
        <v/>
      </c>
      <c r="BL44" s="90"/>
      <c r="BM44" s="77" t="str">
        <f t="shared" si="23"/>
        <v/>
      </c>
      <c r="BN44" s="90"/>
      <c r="BO44" s="77" t="str">
        <f t="shared" si="24"/>
        <v/>
      </c>
      <c r="BP44" s="90"/>
      <c r="BQ44" s="77" t="str">
        <f t="shared" si="25"/>
        <v/>
      </c>
      <c r="BR44" s="90"/>
      <c r="BS44" s="77" t="str">
        <f t="shared" si="26"/>
        <v/>
      </c>
      <c r="BT44" s="90"/>
      <c r="BU44" s="77" t="str">
        <f t="shared" si="27"/>
        <v/>
      </c>
      <c r="BV44" s="89"/>
      <c r="BW44" s="77" t="str">
        <f t="shared" si="28"/>
        <v/>
      </c>
      <c r="BX44" s="89"/>
      <c r="BY44" s="77" t="str">
        <f t="shared" si="29"/>
        <v/>
      </c>
      <c r="BZ44" s="89"/>
      <c r="CA44" s="77" t="str">
        <f t="shared" si="30"/>
        <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t="str">
        <f t="shared" si="38"/>
        <v/>
      </c>
      <c r="CQ44" s="83">
        <f t="shared" si="39"/>
        <v>0</v>
      </c>
      <c r="CR44" s="83">
        <f t="shared" si="40"/>
        <v>0</v>
      </c>
      <c r="CS44" s="88">
        <f t="shared" si="45"/>
        <v>0</v>
      </c>
      <c r="CT44" s="88">
        <f>IFERROR(VLOOKUP(CS44,REGISTRATION!$Q$22:$R$32,2),"")</f>
        <v>5</v>
      </c>
      <c r="CU44" s="78" t="str">
        <f t="shared" si="42"/>
        <v>FAILED</v>
      </c>
    </row>
    <row r="45" spans="1:99">
      <c r="A45" s="36">
        <f>REGISTRATION!A46</f>
        <v>36</v>
      </c>
      <c r="B45" s="36">
        <f>REGISTRATION!B46</f>
        <v>0</v>
      </c>
      <c r="C45" s="37" t="str">
        <f>UPPER(CONCATENATE(REGISTRATION!C46," ",REGISTRATION!D46," ",REGISTRATION!F46))</f>
        <v xml:space="preserve">  </v>
      </c>
      <c r="D45" s="90"/>
      <c r="E45" s="77">
        <f t="shared" si="43"/>
        <v>0</v>
      </c>
      <c r="F45" s="80">
        <f t="shared" si="46"/>
        <v>0</v>
      </c>
      <c r="G45" s="90"/>
      <c r="H45" s="77" t="e">
        <f t="shared" si="2"/>
        <v>#DIV/0!</v>
      </c>
      <c r="I45" s="80" t="str">
        <f t="shared" si="47"/>
        <v/>
      </c>
      <c r="J45" s="90"/>
      <c r="K45" s="77">
        <f t="shared" si="3"/>
        <v>0</v>
      </c>
      <c r="L45" s="90"/>
      <c r="M45" s="77">
        <f t="shared" si="4"/>
        <v>0</v>
      </c>
      <c r="N45" s="90"/>
      <c r="O45" s="77" t="str">
        <f t="shared" si="5"/>
        <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f t="shared" si="11"/>
        <v>0</v>
      </c>
      <c r="AS45" s="90"/>
      <c r="AT45" s="77" t="str">
        <f t="shared" si="12"/>
        <v/>
      </c>
      <c r="AU45" s="80">
        <f t="shared" si="13"/>
        <v>0</v>
      </c>
      <c r="AV45" s="90"/>
      <c r="AW45" s="77" t="str">
        <f t="shared" si="14"/>
        <v/>
      </c>
      <c r="AX45" s="90"/>
      <c r="AY45" s="77" t="str">
        <f t="shared" si="15"/>
        <v/>
      </c>
      <c r="AZ45" s="90"/>
      <c r="BA45" s="77" t="str">
        <f t="shared" si="16"/>
        <v/>
      </c>
      <c r="BB45" s="80" t="str">
        <f t="shared" si="17"/>
        <v/>
      </c>
      <c r="BC45" s="82">
        <f t="shared" si="18"/>
        <v>0</v>
      </c>
      <c r="BD45" s="82">
        <f t="shared" si="19"/>
        <v>0</v>
      </c>
      <c r="BE45" s="90"/>
      <c r="BF45" s="77" t="str">
        <f t="shared" si="20"/>
        <v/>
      </c>
      <c r="BG45" s="90"/>
      <c r="BH45" s="77" t="str">
        <f t="shared" si="21"/>
        <v/>
      </c>
      <c r="BI45" s="90"/>
      <c r="BJ45" s="77" t="str">
        <f t="shared" si="44"/>
        <v/>
      </c>
      <c r="BK45" s="87" t="str">
        <f t="shared" si="22"/>
        <v/>
      </c>
      <c r="BL45" s="90"/>
      <c r="BM45" s="77" t="str">
        <f t="shared" si="23"/>
        <v/>
      </c>
      <c r="BN45" s="90"/>
      <c r="BO45" s="77" t="str">
        <f t="shared" si="24"/>
        <v/>
      </c>
      <c r="BP45" s="90"/>
      <c r="BQ45" s="77" t="str">
        <f t="shared" si="25"/>
        <v/>
      </c>
      <c r="BR45" s="90"/>
      <c r="BS45" s="77" t="str">
        <f t="shared" si="26"/>
        <v/>
      </c>
      <c r="BT45" s="90"/>
      <c r="BU45" s="77" t="str">
        <f t="shared" si="27"/>
        <v/>
      </c>
      <c r="BV45" s="89"/>
      <c r="BW45" s="77" t="str">
        <f t="shared" si="28"/>
        <v/>
      </c>
      <c r="BX45" s="89"/>
      <c r="BY45" s="77" t="str">
        <f t="shared" si="29"/>
        <v/>
      </c>
      <c r="BZ45" s="89"/>
      <c r="CA45" s="77" t="str">
        <f t="shared" si="30"/>
        <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t="str">
        <f t="shared" si="38"/>
        <v/>
      </c>
      <c r="CQ45" s="83">
        <f t="shared" si="39"/>
        <v>0</v>
      </c>
      <c r="CR45" s="83">
        <f t="shared" si="40"/>
        <v>0</v>
      </c>
      <c r="CS45" s="88">
        <f t="shared" si="45"/>
        <v>0</v>
      </c>
      <c r="CT45" s="88">
        <f>IFERROR(VLOOKUP(CS45,REGISTRATION!$Q$22:$R$32,2),"")</f>
        <v>5</v>
      </c>
      <c r="CU45" s="78" t="str">
        <f t="shared" si="42"/>
        <v>FAILED</v>
      </c>
    </row>
    <row r="46" spans="1:99">
      <c r="A46" s="36">
        <f>REGISTRATION!A47</f>
        <v>37</v>
      </c>
      <c r="B46" s="36">
        <f>REGISTRATION!B47</f>
        <v>0</v>
      </c>
      <c r="C46" s="37" t="str">
        <f>UPPER(CONCATENATE(REGISTRATION!C47," ",REGISTRATION!D47," ",REGISTRATION!F47))</f>
        <v xml:space="preserve">  </v>
      </c>
      <c r="D46" s="90"/>
      <c r="E46" s="77">
        <f t="shared" si="43"/>
        <v>0</v>
      </c>
      <c r="F46" s="80">
        <f t="shared" si="46"/>
        <v>0</v>
      </c>
      <c r="G46" s="90"/>
      <c r="H46" s="77" t="e">
        <f t="shared" si="2"/>
        <v>#DIV/0!</v>
      </c>
      <c r="I46" s="80" t="str">
        <f t="shared" si="47"/>
        <v/>
      </c>
      <c r="J46" s="90"/>
      <c r="K46" s="77">
        <f t="shared" si="3"/>
        <v>0</v>
      </c>
      <c r="L46" s="90"/>
      <c r="M46" s="77">
        <f t="shared" si="4"/>
        <v>0</v>
      </c>
      <c r="N46" s="90"/>
      <c r="O46" s="77" t="str">
        <f t="shared" si="5"/>
        <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f t="shared" si="11"/>
        <v>0</v>
      </c>
      <c r="AS46" s="90"/>
      <c r="AT46" s="77" t="str">
        <f t="shared" si="12"/>
        <v/>
      </c>
      <c r="AU46" s="80">
        <f t="shared" si="13"/>
        <v>0</v>
      </c>
      <c r="AV46" s="90"/>
      <c r="AW46" s="77" t="str">
        <f t="shared" si="14"/>
        <v/>
      </c>
      <c r="AX46" s="90"/>
      <c r="AY46" s="77" t="str">
        <f t="shared" si="15"/>
        <v/>
      </c>
      <c r="AZ46" s="90"/>
      <c r="BA46" s="77" t="str">
        <f t="shared" si="16"/>
        <v/>
      </c>
      <c r="BB46" s="80" t="str">
        <f t="shared" si="17"/>
        <v/>
      </c>
      <c r="BC46" s="82">
        <f t="shared" si="18"/>
        <v>0</v>
      </c>
      <c r="BD46" s="82">
        <f t="shared" si="19"/>
        <v>0</v>
      </c>
      <c r="BE46" s="90"/>
      <c r="BF46" s="77" t="str">
        <f t="shared" si="20"/>
        <v/>
      </c>
      <c r="BG46" s="90"/>
      <c r="BH46" s="77" t="str">
        <f t="shared" si="21"/>
        <v/>
      </c>
      <c r="BI46" s="90"/>
      <c r="BJ46" s="77" t="str">
        <f t="shared" si="44"/>
        <v/>
      </c>
      <c r="BK46" s="87" t="str">
        <f t="shared" si="22"/>
        <v/>
      </c>
      <c r="BL46" s="90"/>
      <c r="BM46" s="77" t="str">
        <f t="shared" si="23"/>
        <v/>
      </c>
      <c r="BN46" s="90"/>
      <c r="BO46" s="77" t="str">
        <f t="shared" si="24"/>
        <v/>
      </c>
      <c r="BP46" s="90"/>
      <c r="BQ46" s="77" t="str">
        <f t="shared" si="25"/>
        <v/>
      </c>
      <c r="BR46" s="90"/>
      <c r="BS46" s="77" t="str">
        <f t="shared" si="26"/>
        <v/>
      </c>
      <c r="BT46" s="90"/>
      <c r="BU46" s="77" t="str">
        <f t="shared" si="27"/>
        <v/>
      </c>
      <c r="BV46" s="89"/>
      <c r="BW46" s="77" t="str">
        <f t="shared" si="28"/>
        <v/>
      </c>
      <c r="BX46" s="89"/>
      <c r="BY46" s="77" t="str">
        <f t="shared" si="29"/>
        <v/>
      </c>
      <c r="BZ46" s="89"/>
      <c r="CA46" s="77" t="str">
        <f t="shared" si="30"/>
        <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t="str">
        <f t="shared" si="38"/>
        <v/>
      </c>
      <c r="CQ46" s="83">
        <f t="shared" si="39"/>
        <v>0</v>
      </c>
      <c r="CR46" s="83">
        <f t="shared" si="40"/>
        <v>0</v>
      </c>
      <c r="CS46" s="88">
        <f t="shared" si="45"/>
        <v>0</v>
      </c>
      <c r="CT46" s="88">
        <f>IFERROR(VLOOKUP(CS46,REGISTRATION!$Q$22:$R$32,2),"")</f>
        <v>5</v>
      </c>
      <c r="CU46" s="78" t="str">
        <f t="shared" si="42"/>
        <v>FAILED</v>
      </c>
    </row>
    <row r="47" spans="1:99">
      <c r="A47" s="36">
        <f>REGISTRATION!A48</f>
        <v>38</v>
      </c>
      <c r="B47" s="36">
        <f>REGISTRATION!B48</f>
        <v>0</v>
      </c>
      <c r="C47" s="37" t="str">
        <f>UPPER(CONCATENATE(REGISTRATION!C48," ",REGISTRATION!D48," ",REGISTRATION!F48))</f>
        <v xml:space="preserve">  </v>
      </c>
      <c r="D47" s="90"/>
      <c r="E47" s="77">
        <f t="shared" si="43"/>
        <v>0</v>
      </c>
      <c r="F47" s="80">
        <f t="shared" si="46"/>
        <v>0</v>
      </c>
      <c r="G47" s="90"/>
      <c r="H47" s="77" t="e">
        <f t="shared" si="2"/>
        <v>#DIV/0!</v>
      </c>
      <c r="I47" s="80" t="str">
        <f t="shared" si="47"/>
        <v/>
      </c>
      <c r="J47" s="90"/>
      <c r="K47" s="77">
        <f t="shared" si="3"/>
        <v>0</v>
      </c>
      <c r="L47" s="90"/>
      <c r="M47" s="77">
        <f t="shared" si="4"/>
        <v>0</v>
      </c>
      <c r="N47" s="90"/>
      <c r="O47" s="77" t="str">
        <f t="shared" si="5"/>
        <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f t="shared" si="11"/>
        <v>0</v>
      </c>
      <c r="AS47" s="90"/>
      <c r="AT47" s="77" t="str">
        <f t="shared" si="12"/>
        <v/>
      </c>
      <c r="AU47" s="80">
        <f t="shared" si="13"/>
        <v>0</v>
      </c>
      <c r="AV47" s="90"/>
      <c r="AW47" s="77" t="str">
        <f t="shared" si="14"/>
        <v/>
      </c>
      <c r="AX47" s="90"/>
      <c r="AY47" s="77" t="str">
        <f t="shared" si="15"/>
        <v/>
      </c>
      <c r="AZ47" s="90"/>
      <c r="BA47" s="77" t="str">
        <f t="shared" si="16"/>
        <v/>
      </c>
      <c r="BB47" s="80" t="str">
        <f t="shared" si="17"/>
        <v/>
      </c>
      <c r="BC47" s="82">
        <f t="shared" si="18"/>
        <v>0</v>
      </c>
      <c r="BD47" s="82">
        <f t="shared" si="19"/>
        <v>0</v>
      </c>
      <c r="BE47" s="90"/>
      <c r="BF47" s="77" t="str">
        <f t="shared" si="20"/>
        <v/>
      </c>
      <c r="BG47" s="90"/>
      <c r="BH47" s="77" t="str">
        <f t="shared" si="21"/>
        <v/>
      </c>
      <c r="BI47" s="90"/>
      <c r="BJ47" s="77" t="str">
        <f t="shared" si="44"/>
        <v/>
      </c>
      <c r="BK47" s="87" t="str">
        <f t="shared" si="22"/>
        <v/>
      </c>
      <c r="BL47" s="90"/>
      <c r="BM47" s="77" t="str">
        <f t="shared" si="23"/>
        <v/>
      </c>
      <c r="BN47" s="90"/>
      <c r="BO47" s="77" t="str">
        <f t="shared" si="24"/>
        <v/>
      </c>
      <c r="BP47" s="90"/>
      <c r="BQ47" s="77" t="str">
        <f t="shared" si="25"/>
        <v/>
      </c>
      <c r="BR47" s="90"/>
      <c r="BS47" s="77" t="str">
        <f t="shared" si="26"/>
        <v/>
      </c>
      <c r="BT47" s="90"/>
      <c r="BU47" s="77" t="str">
        <f t="shared" si="27"/>
        <v/>
      </c>
      <c r="BV47" s="89"/>
      <c r="BW47" s="77" t="str">
        <f t="shared" si="28"/>
        <v/>
      </c>
      <c r="BX47" s="89"/>
      <c r="BY47" s="77" t="str">
        <f t="shared" si="29"/>
        <v/>
      </c>
      <c r="BZ47" s="89"/>
      <c r="CA47" s="77" t="str">
        <f t="shared" si="30"/>
        <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t="str">
        <f t="shared" si="38"/>
        <v/>
      </c>
      <c r="CQ47" s="83">
        <f t="shared" si="39"/>
        <v>0</v>
      </c>
      <c r="CR47" s="83">
        <f t="shared" si="40"/>
        <v>0</v>
      </c>
      <c r="CS47" s="88">
        <f t="shared" si="45"/>
        <v>0</v>
      </c>
      <c r="CT47" s="88">
        <f>IFERROR(VLOOKUP(CS47,REGISTRATION!$Q$22:$R$32,2),"")</f>
        <v>5</v>
      </c>
      <c r="CU47" s="78" t="str">
        <f t="shared" si="42"/>
        <v>FAILED</v>
      </c>
    </row>
    <row r="48" spans="1:99">
      <c r="A48" s="36">
        <f>REGISTRATION!A49</f>
        <v>39</v>
      </c>
      <c r="B48" s="36">
        <f>REGISTRATION!B49</f>
        <v>0</v>
      </c>
      <c r="C48" s="37" t="str">
        <f>UPPER(CONCATENATE(REGISTRATION!C49," ",REGISTRATION!D49," ",REGISTRATION!F49))</f>
        <v xml:space="preserve">  </v>
      </c>
      <c r="D48" s="90"/>
      <c r="E48" s="77">
        <f t="shared" si="43"/>
        <v>0</v>
      </c>
      <c r="F48" s="80">
        <f t="shared" si="46"/>
        <v>0</v>
      </c>
      <c r="G48" s="90"/>
      <c r="H48" s="77" t="e">
        <f t="shared" si="2"/>
        <v>#DIV/0!</v>
      </c>
      <c r="I48" s="80" t="str">
        <f t="shared" si="47"/>
        <v/>
      </c>
      <c r="J48" s="90"/>
      <c r="K48" s="77">
        <f t="shared" si="3"/>
        <v>0</v>
      </c>
      <c r="L48" s="90"/>
      <c r="M48" s="77">
        <f t="shared" si="4"/>
        <v>0</v>
      </c>
      <c r="N48" s="90"/>
      <c r="O48" s="77" t="str">
        <f t="shared" si="5"/>
        <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f t="shared" si="11"/>
        <v>0</v>
      </c>
      <c r="AS48" s="90"/>
      <c r="AT48" s="77" t="str">
        <f t="shared" si="12"/>
        <v/>
      </c>
      <c r="AU48" s="80">
        <f t="shared" si="13"/>
        <v>0</v>
      </c>
      <c r="AV48" s="90"/>
      <c r="AW48" s="77" t="str">
        <f t="shared" si="14"/>
        <v/>
      </c>
      <c r="AX48" s="90"/>
      <c r="AY48" s="77" t="str">
        <f t="shared" si="15"/>
        <v/>
      </c>
      <c r="AZ48" s="90"/>
      <c r="BA48" s="77" t="str">
        <f t="shared" si="16"/>
        <v/>
      </c>
      <c r="BB48" s="80" t="str">
        <f t="shared" si="17"/>
        <v/>
      </c>
      <c r="BC48" s="82">
        <f t="shared" si="18"/>
        <v>0</v>
      </c>
      <c r="BD48" s="82">
        <f t="shared" si="19"/>
        <v>0</v>
      </c>
      <c r="BE48" s="90"/>
      <c r="BF48" s="77" t="str">
        <f t="shared" si="20"/>
        <v/>
      </c>
      <c r="BG48" s="90"/>
      <c r="BH48" s="77" t="str">
        <f t="shared" si="21"/>
        <v/>
      </c>
      <c r="BI48" s="90"/>
      <c r="BJ48" s="77" t="str">
        <f t="shared" si="44"/>
        <v/>
      </c>
      <c r="BK48" s="87" t="str">
        <f t="shared" si="22"/>
        <v/>
      </c>
      <c r="BL48" s="90"/>
      <c r="BM48" s="77" t="str">
        <f t="shared" si="23"/>
        <v/>
      </c>
      <c r="BN48" s="90"/>
      <c r="BO48" s="77" t="str">
        <f t="shared" si="24"/>
        <v/>
      </c>
      <c r="BP48" s="90"/>
      <c r="BQ48" s="77" t="str">
        <f t="shared" si="25"/>
        <v/>
      </c>
      <c r="BR48" s="90"/>
      <c r="BS48" s="77" t="str">
        <f t="shared" si="26"/>
        <v/>
      </c>
      <c r="BT48" s="90"/>
      <c r="BU48" s="77" t="str">
        <f t="shared" si="27"/>
        <v/>
      </c>
      <c r="BV48" s="89"/>
      <c r="BW48" s="77" t="str">
        <f t="shared" si="28"/>
        <v/>
      </c>
      <c r="BX48" s="89"/>
      <c r="BY48" s="77" t="str">
        <f t="shared" si="29"/>
        <v/>
      </c>
      <c r="BZ48" s="89"/>
      <c r="CA48" s="77" t="str">
        <f t="shared" si="30"/>
        <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t="str">
        <f t="shared" si="38"/>
        <v/>
      </c>
      <c r="CQ48" s="83">
        <f t="shared" si="39"/>
        <v>0</v>
      </c>
      <c r="CR48" s="83">
        <f t="shared" si="40"/>
        <v>0</v>
      </c>
      <c r="CS48" s="88">
        <f t="shared" si="45"/>
        <v>0</v>
      </c>
      <c r="CT48" s="88">
        <f>IFERROR(VLOOKUP(CS48,REGISTRATION!$Q$22:$R$32,2),"")</f>
        <v>5</v>
      </c>
      <c r="CU48" s="78" t="str">
        <f t="shared" si="42"/>
        <v>FAILED</v>
      </c>
    </row>
    <row r="49" spans="1:99">
      <c r="A49" s="36">
        <f>REGISTRATION!A50</f>
        <v>40</v>
      </c>
      <c r="B49" s="36">
        <f>REGISTRATION!B50</f>
        <v>0</v>
      </c>
      <c r="C49" s="37" t="str">
        <f>UPPER(CONCATENATE(REGISTRATION!C50," ",REGISTRATION!D50," ",REGISTRATION!F50))</f>
        <v xml:space="preserve">  </v>
      </c>
      <c r="D49" s="90"/>
      <c r="E49" s="77">
        <f t="shared" si="43"/>
        <v>0</v>
      </c>
      <c r="F49" s="80">
        <f t="shared" si="46"/>
        <v>0</v>
      </c>
      <c r="G49" s="90"/>
      <c r="H49" s="77" t="e">
        <f t="shared" si="2"/>
        <v>#DIV/0!</v>
      </c>
      <c r="I49" s="80" t="str">
        <f t="shared" si="47"/>
        <v/>
      </c>
      <c r="J49" s="90"/>
      <c r="K49" s="77">
        <f t="shared" si="3"/>
        <v>0</v>
      </c>
      <c r="L49" s="90"/>
      <c r="M49" s="77">
        <f t="shared" si="4"/>
        <v>0</v>
      </c>
      <c r="N49" s="90"/>
      <c r="O49" s="77" t="str">
        <f t="shared" si="5"/>
        <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f t="shared" si="11"/>
        <v>0</v>
      </c>
      <c r="AS49" s="90"/>
      <c r="AT49" s="77" t="str">
        <f t="shared" si="12"/>
        <v/>
      </c>
      <c r="AU49" s="80">
        <f t="shared" si="13"/>
        <v>0</v>
      </c>
      <c r="AV49" s="90"/>
      <c r="AW49" s="77" t="str">
        <f t="shared" si="14"/>
        <v/>
      </c>
      <c r="AX49" s="90"/>
      <c r="AY49" s="77" t="str">
        <f t="shared" si="15"/>
        <v/>
      </c>
      <c r="AZ49" s="90"/>
      <c r="BA49" s="77" t="str">
        <f t="shared" si="16"/>
        <v/>
      </c>
      <c r="BB49" s="80" t="str">
        <f t="shared" si="17"/>
        <v/>
      </c>
      <c r="BC49" s="82">
        <f t="shared" si="18"/>
        <v>0</v>
      </c>
      <c r="BD49" s="82">
        <f t="shared" si="19"/>
        <v>0</v>
      </c>
      <c r="BE49" s="90"/>
      <c r="BF49" s="77" t="str">
        <f t="shared" si="20"/>
        <v/>
      </c>
      <c r="BG49" s="90"/>
      <c r="BH49" s="77" t="str">
        <f t="shared" si="21"/>
        <v/>
      </c>
      <c r="BI49" s="90"/>
      <c r="BJ49" s="77" t="str">
        <f t="shared" si="44"/>
        <v/>
      </c>
      <c r="BK49" s="87" t="str">
        <f t="shared" si="22"/>
        <v/>
      </c>
      <c r="BL49" s="90"/>
      <c r="BM49" s="77" t="str">
        <f t="shared" si="23"/>
        <v/>
      </c>
      <c r="BN49" s="90"/>
      <c r="BO49" s="77" t="str">
        <f t="shared" si="24"/>
        <v/>
      </c>
      <c r="BP49" s="90"/>
      <c r="BQ49" s="77" t="str">
        <f t="shared" si="25"/>
        <v/>
      </c>
      <c r="BR49" s="90"/>
      <c r="BS49" s="77" t="str">
        <f t="shared" si="26"/>
        <v/>
      </c>
      <c r="BT49" s="90"/>
      <c r="BU49" s="77" t="str">
        <f t="shared" si="27"/>
        <v/>
      </c>
      <c r="BV49" s="89"/>
      <c r="BW49" s="77" t="str">
        <f t="shared" si="28"/>
        <v/>
      </c>
      <c r="BX49" s="89"/>
      <c r="BY49" s="77" t="str">
        <f t="shared" si="29"/>
        <v/>
      </c>
      <c r="BZ49" s="89"/>
      <c r="CA49" s="77" t="str">
        <f t="shared" si="30"/>
        <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t="str">
        <f t="shared" si="38"/>
        <v/>
      </c>
      <c r="CQ49" s="83">
        <f t="shared" si="39"/>
        <v>0</v>
      </c>
      <c r="CR49" s="83">
        <f t="shared" si="40"/>
        <v>0</v>
      </c>
      <c r="CS49" s="88">
        <f t="shared" si="45"/>
        <v>0</v>
      </c>
      <c r="CT49" s="88">
        <f>IFERROR(VLOOKUP(CS49,REGISTRATION!$Q$22:$R$32,2),"")</f>
        <v>5</v>
      </c>
      <c r="CU49" s="78" t="str">
        <f t="shared" si="42"/>
        <v>FAILED</v>
      </c>
    </row>
    <row r="50" spans="1:99">
      <c r="A50" s="36">
        <f>REGISTRATION!A51</f>
        <v>41</v>
      </c>
      <c r="B50" s="36">
        <f>REGISTRATION!B51</f>
        <v>0</v>
      </c>
      <c r="C50" s="37" t="str">
        <f>UPPER(CONCATENATE(REGISTRATION!C51," ",REGISTRATION!D51," ",REGISTRATION!F51))</f>
        <v xml:space="preserve">  </v>
      </c>
      <c r="D50" s="90"/>
      <c r="E50" s="77">
        <f t="shared" si="43"/>
        <v>0</v>
      </c>
      <c r="F50" s="80">
        <f t="shared" si="46"/>
        <v>0</v>
      </c>
      <c r="G50" s="90"/>
      <c r="H50" s="77" t="e">
        <f t="shared" si="2"/>
        <v>#DIV/0!</v>
      </c>
      <c r="I50" s="80" t="str">
        <f t="shared" si="47"/>
        <v/>
      </c>
      <c r="J50" s="90"/>
      <c r="K50" s="77">
        <f t="shared" si="3"/>
        <v>0</v>
      </c>
      <c r="L50" s="90"/>
      <c r="M50" s="77">
        <f t="shared" si="4"/>
        <v>0</v>
      </c>
      <c r="N50" s="90"/>
      <c r="O50" s="77" t="str">
        <f t="shared" si="5"/>
        <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f t="shared" si="11"/>
        <v>0</v>
      </c>
      <c r="AS50" s="90"/>
      <c r="AT50" s="77" t="str">
        <f t="shared" si="12"/>
        <v/>
      </c>
      <c r="AU50" s="80">
        <f t="shared" si="13"/>
        <v>0</v>
      </c>
      <c r="AV50" s="90"/>
      <c r="AW50" s="77" t="str">
        <f t="shared" si="14"/>
        <v/>
      </c>
      <c r="AX50" s="90"/>
      <c r="AY50" s="77" t="str">
        <f t="shared" si="15"/>
        <v/>
      </c>
      <c r="AZ50" s="90"/>
      <c r="BA50" s="77" t="str">
        <f t="shared" si="16"/>
        <v/>
      </c>
      <c r="BB50" s="80" t="str">
        <f t="shared" si="17"/>
        <v/>
      </c>
      <c r="BC50" s="82">
        <f t="shared" si="18"/>
        <v>0</v>
      </c>
      <c r="BD50" s="82">
        <f t="shared" si="19"/>
        <v>0</v>
      </c>
      <c r="BE50" s="90"/>
      <c r="BF50" s="77" t="str">
        <f t="shared" si="20"/>
        <v/>
      </c>
      <c r="BG50" s="90"/>
      <c r="BH50" s="77" t="str">
        <f t="shared" si="21"/>
        <v/>
      </c>
      <c r="BI50" s="90"/>
      <c r="BJ50" s="77" t="str">
        <f t="shared" si="44"/>
        <v/>
      </c>
      <c r="BK50" s="87" t="str">
        <f t="shared" si="22"/>
        <v/>
      </c>
      <c r="BL50" s="90"/>
      <c r="BM50" s="77" t="str">
        <f t="shared" si="23"/>
        <v/>
      </c>
      <c r="BN50" s="90"/>
      <c r="BO50" s="77" t="str">
        <f t="shared" si="24"/>
        <v/>
      </c>
      <c r="BP50" s="90"/>
      <c r="BQ50" s="77" t="str">
        <f t="shared" si="25"/>
        <v/>
      </c>
      <c r="BR50" s="90"/>
      <c r="BS50" s="77" t="str">
        <f t="shared" si="26"/>
        <v/>
      </c>
      <c r="BT50" s="90"/>
      <c r="BU50" s="77" t="str">
        <f t="shared" si="27"/>
        <v/>
      </c>
      <c r="BV50" s="89"/>
      <c r="BW50" s="77" t="str">
        <f t="shared" si="28"/>
        <v/>
      </c>
      <c r="BX50" s="89"/>
      <c r="BY50" s="77" t="str">
        <f t="shared" si="29"/>
        <v/>
      </c>
      <c r="BZ50" s="89"/>
      <c r="CA50" s="77" t="str">
        <f t="shared" si="30"/>
        <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t="str">
        <f t="shared" si="38"/>
        <v/>
      </c>
      <c r="CQ50" s="83">
        <f t="shared" si="39"/>
        <v>0</v>
      </c>
      <c r="CR50" s="83">
        <f t="shared" si="40"/>
        <v>0</v>
      </c>
      <c r="CS50" s="88">
        <f t="shared" si="45"/>
        <v>0</v>
      </c>
      <c r="CT50" s="88">
        <f>IFERROR(VLOOKUP(CS50,REGISTRATION!$Q$22:$R$32,2),"")</f>
        <v>5</v>
      </c>
      <c r="CU50" s="78" t="str">
        <f t="shared" si="42"/>
        <v>FAILED</v>
      </c>
    </row>
    <row r="51" spans="1:99">
      <c r="A51" s="36">
        <f>REGISTRATION!A52</f>
        <v>42</v>
      </c>
      <c r="B51" s="36">
        <f>REGISTRATION!B52</f>
        <v>0</v>
      </c>
      <c r="C51" s="37" t="str">
        <f>UPPER(CONCATENATE(REGISTRATION!C52," ",REGISTRATION!D52," ",REGISTRATION!F52))</f>
        <v xml:space="preserve">  </v>
      </c>
      <c r="D51" s="90"/>
      <c r="E51" s="77">
        <f t="shared" si="43"/>
        <v>0</v>
      </c>
      <c r="F51" s="80">
        <f t="shared" si="46"/>
        <v>0</v>
      </c>
      <c r="G51" s="90"/>
      <c r="H51" s="77" t="e">
        <f t="shared" si="2"/>
        <v>#DIV/0!</v>
      </c>
      <c r="I51" s="80" t="str">
        <f t="shared" si="47"/>
        <v/>
      </c>
      <c r="J51" s="90"/>
      <c r="K51" s="77">
        <f t="shared" si="3"/>
        <v>0</v>
      </c>
      <c r="L51" s="90"/>
      <c r="M51" s="77">
        <f t="shared" si="4"/>
        <v>0</v>
      </c>
      <c r="N51" s="90"/>
      <c r="O51" s="77" t="str">
        <f t="shared" si="5"/>
        <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f t="shared" si="11"/>
        <v>0</v>
      </c>
      <c r="AS51" s="90"/>
      <c r="AT51" s="77" t="str">
        <f t="shared" si="12"/>
        <v/>
      </c>
      <c r="AU51" s="80">
        <f t="shared" si="13"/>
        <v>0</v>
      </c>
      <c r="AV51" s="90"/>
      <c r="AW51" s="77" t="str">
        <f t="shared" si="14"/>
        <v/>
      </c>
      <c r="AX51" s="90"/>
      <c r="AY51" s="77" t="str">
        <f t="shared" si="15"/>
        <v/>
      </c>
      <c r="AZ51" s="90"/>
      <c r="BA51" s="77" t="str">
        <f t="shared" si="16"/>
        <v/>
      </c>
      <c r="BB51" s="80" t="str">
        <f t="shared" si="17"/>
        <v/>
      </c>
      <c r="BC51" s="82">
        <f t="shared" si="18"/>
        <v>0</v>
      </c>
      <c r="BD51" s="82">
        <f t="shared" si="19"/>
        <v>0</v>
      </c>
      <c r="BE51" s="90"/>
      <c r="BF51" s="77" t="str">
        <f t="shared" si="20"/>
        <v/>
      </c>
      <c r="BG51" s="90"/>
      <c r="BH51" s="77" t="str">
        <f t="shared" si="21"/>
        <v/>
      </c>
      <c r="BI51" s="90"/>
      <c r="BJ51" s="77" t="str">
        <f t="shared" si="44"/>
        <v/>
      </c>
      <c r="BK51" s="87" t="str">
        <f t="shared" si="22"/>
        <v/>
      </c>
      <c r="BL51" s="90"/>
      <c r="BM51" s="77" t="str">
        <f t="shared" si="23"/>
        <v/>
      </c>
      <c r="BN51" s="90"/>
      <c r="BO51" s="77" t="str">
        <f t="shared" si="24"/>
        <v/>
      </c>
      <c r="BP51" s="90"/>
      <c r="BQ51" s="77" t="str">
        <f t="shared" si="25"/>
        <v/>
      </c>
      <c r="BR51" s="90"/>
      <c r="BS51" s="77" t="str">
        <f t="shared" si="26"/>
        <v/>
      </c>
      <c r="BT51" s="90"/>
      <c r="BU51" s="77" t="str">
        <f t="shared" si="27"/>
        <v/>
      </c>
      <c r="BV51" s="89"/>
      <c r="BW51" s="77" t="str">
        <f t="shared" si="28"/>
        <v/>
      </c>
      <c r="BX51" s="89"/>
      <c r="BY51" s="77" t="str">
        <f t="shared" si="29"/>
        <v/>
      </c>
      <c r="BZ51" s="89"/>
      <c r="CA51" s="77" t="str">
        <f t="shared" si="30"/>
        <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t="str">
        <f t="shared" si="38"/>
        <v/>
      </c>
      <c r="CQ51" s="83">
        <f t="shared" si="39"/>
        <v>0</v>
      </c>
      <c r="CR51" s="83">
        <f t="shared" si="40"/>
        <v>0</v>
      </c>
      <c r="CS51" s="88">
        <f t="shared" si="45"/>
        <v>0</v>
      </c>
      <c r="CT51" s="88">
        <f>IFERROR(VLOOKUP(CS51,REGISTRATION!$Q$22:$R$32,2),"")</f>
        <v>5</v>
      </c>
      <c r="CU51" s="78" t="str">
        <f t="shared" si="42"/>
        <v>FAILED</v>
      </c>
    </row>
    <row r="52" spans="1:99">
      <c r="A52" s="36">
        <f>REGISTRATION!A53</f>
        <v>43</v>
      </c>
      <c r="B52" s="36">
        <f>REGISTRATION!B53</f>
        <v>0</v>
      </c>
      <c r="C52" s="37" t="str">
        <f>UPPER(CONCATENATE(REGISTRATION!C53," ",REGISTRATION!D53," ",REGISTRATION!F53))</f>
        <v xml:space="preserve">  </v>
      </c>
      <c r="D52" s="90"/>
      <c r="E52" s="77">
        <f t="shared" si="43"/>
        <v>0</v>
      </c>
      <c r="F52" s="80">
        <f t="shared" si="46"/>
        <v>0</v>
      </c>
      <c r="G52" s="90"/>
      <c r="H52" s="77" t="e">
        <f t="shared" si="2"/>
        <v>#DIV/0!</v>
      </c>
      <c r="I52" s="80" t="str">
        <f t="shared" si="47"/>
        <v/>
      </c>
      <c r="J52" s="90"/>
      <c r="K52" s="77">
        <f t="shared" si="3"/>
        <v>0</v>
      </c>
      <c r="L52" s="90"/>
      <c r="M52" s="77">
        <f t="shared" si="4"/>
        <v>0</v>
      </c>
      <c r="N52" s="90"/>
      <c r="O52" s="77" t="str">
        <f t="shared" si="5"/>
        <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f t="shared" si="11"/>
        <v>0</v>
      </c>
      <c r="AS52" s="90"/>
      <c r="AT52" s="77" t="str">
        <f t="shared" si="12"/>
        <v/>
      </c>
      <c r="AU52" s="80">
        <f t="shared" si="13"/>
        <v>0</v>
      </c>
      <c r="AV52" s="90"/>
      <c r="AW52" s="77" t="str">
        <f t="shared" si="14"/>
        <v/>
      </c>
      <c r="AX52" s="90"/>
      <c r="AY52" s="77" t="str">
        <f t="shared" si="15"/>
        <v/>
      </c>
      <c r="AZ52" s="90"/>
      <c r="BA52" s="77" t="str">
        <f t="shared" si="16"/>
        <v/>
      </c>
      <c r="BB52" s="80" t="str">
        <f t="shared" si="17"/>
        <v/>
      </c>
      <c r="BC52" s="82">
        <f t="shared" si="18"/>
        <v>0</v>
      </c>
      <c r="BD52" s="82">
        <f t="shared" si="19"/>
        <v>0</v>
      </c>
      <c r="BE52" s="90"/>
      <c r="BF52" s="77" t="str">
        <f t="shared" si="20"/>
        <v/>
      </c>
      <c r="BG52" s="90"/>
      <c r="BH52" s="77" t="str">
        <f t="shared" si="21"/>
        <v/>
      </c>
      <c r="BI52" s="90"/>
      <c r="BJ52" s="77" t="str">
        <f t="shared" si="44"/>
        <v/>
      </c>
      <c r="BK52" s="87" t="str">
        <f t="shared" si="22"/>
        <v/>
      </c>
      <c r="BL52" s="90"/>
      <c r="BM52" s="77" t="str">
        <f t="shared" si="23"/>
        <v/>
      </c>
      <c r="BN52" s="90"/>
      <c r="BO52" s="77" t="str">
        <f t="shared" si="24"/>
        <v/>
      </c>
      <c r="BP52" s="90"/>
      <c r="BQ52" s="77" t="str">
        <f t="shared" si="25"/>
        <v/>
      </c>
      <c r="BR52" s="90"/>
      <c r="BS52" s="77" t="str">
        <f t="shared" si="26"/>
        <v/>
      </c>
      <c r="BT52" s="90"/>
      <c r="BU52" s="77" t="str">
        <f t="shared" si="27"/>
        <v/>
      </c>
      <c r="BV52" s="89"/>
      <c r="BW52" s="77" t="str">
        <f t="shared" si="28"/>
        <v/>
      </c>
      <c r="BX52" s="89"/>
      <c r="BY52" s="77" t="str">
        <f t="shared" si="29"/>
        <v/>
      </c>
      <c r="BZ52" s="89"/>
      <c r="CA52" s="77" t="str">
        <f t="shared" si="30"/>
        <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t="str">
        <f t="shared" si="38"/>
        <v/>
      </c>
      <c r="CQ52" s="83">
        <f t="shared" si="39"/>
        <v>0</v>
      </c>
      <c r="CR52" s="83">
        <f t="shared" si="40"/>
        <v>0</v>
      </c>
      <c r="CS52" s="88">
        <f t="shared" si="45"/>
        <v>0</v>
      </c>
      <c r="CT52" s="88">
        <f>IFERROR(VLOOKUP(CS52,REGISTRATION!$Q$22:$R$32,2),"")</f>
        <v>5</v>
      </c>
      <c r="CU52" s="78" t="str">
        <f t="shared" si="42"/>
        <v>FAILED</v>
      </c>
    </row>
    <row r="53" spans="1:99">
      <c r="A53" s="36">
        <f>REGISTRATION!A54</f>
        <v>44</v>
      </c>
      <c r="B53" s="36">
        <f>REGISTRATION!B54</f>
        <v>0</v>
      </c>
      <c r="C53" s="37" t="str">
        <f>UPPER(CONCATENATE(REGISTRATION!C54," ",REGISTRATION!D54," ",REGISTRATION!F54))</f>
        <v xml:space="preserve">  </v>
      </c>
      <c r="D53" s="90"/>
      <c r="E53" s="77">
        <f t="shared" si="43"/>
        <v>0</v>
      </c>
      <c r="F53" s="80">
        <f t="shared" si="46"/>
        <v>0</v>
      </c>
      <c r="G53" s="90"/>
      <c r="H53" s="77" t="e">
        <f t="shared" si="2"/>
        <v>#DIV/0!</v>
      </c>
      <c r="I53" s="80" t="str">
        <f t="shared" si="47"/>
        <v/>
      </c>
      <c r="J53" s="90"/>
      <c r="K53" s="77">
        <f t="shared" si="3"/>
        <v>0</v>
      </c>
      <c r="L53" s="90"/>
      <c r="M53" s="77">
        <f t="shared" si="4"/>
        <v>0</v>
      </c>
      <c r="N53" s="90"/>
      <c r="O53" s="77" t="str">
        <f t="shared" si="5"/>
        <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f t="shared" si="11"/>
        <v>0</v>
      </c>
      <c r="AS53" s="90"/>
      <c r="AT53" s="77" t="str">
        <f t="shared" si="12"/>
        <v/>
      </c>
      <c r="AU53" s="80">
        <f t="shared" si="13"/>
        <v>0</v>
      </c>
      <c r="AV53" s="90"/>
      <c r="AW53" s="77" t="str">
        <f t="shared" si="14"/>
        <v/>
      </c>
      <c r="AX53" s="90"/>
      <c r="AY53" s="77" t="str">
        <f t="shared" si="15"/>
        <v/>
      </c>
      <c r="AZ53" s="90"/>
      <c r="BA53" s="77" t="str">
        <f t="shared" si="16"/>
        <v/>
      </c>
      <c r="BB53" s="80" t="str">
        <f t="shared" si="17"/>
        <v/>
      </c>
      <c r="BC53" s="82">
        <f t="shared" si="18"/>
        <v>0</v>
      </c>
      <c r="BD53" s="82">
        <f t="shared" si="19"/>
        <v>0</v>
      </c>
      <c r="BE53" s="90"/>
      <c r="BF53" s="77" t="str">
        <f t="shared" si="20"/>
        <v/>
      </c>
      <c r="BG53" s="90"/>
      <c r="BH53" s="77" t="str">
        <f t="shared" si="21"/>
        <v/>
      </c>
      <c r="BI53" s="90"/>
      <c r="BJ53" s="77" t="str">
        <f t="shared" si="44"/>
        <v/>
      </c>
      <c r="BK53" s="87" t="str">
        <f t="shared" si="22"/>
        <v/>
      </c>
      <c r="BL53" s="90"/>
      <c r="BM53" s="77" t="str">
        <f t="shared" si="23"/>
        <v/>
      </c>
      <c r="BN53" s="90"/>
      <c r="BO53" s="77" t="str">
        <f t="shared" si="24"/>
        <v/>
      </c>
      <c r="BP53" s="90"/>
      <c r="BQ53" s="77" t="str">
        <f t="shared" si="25"/>
        <v/>
      </c>
      <c r="BR53" s="90"/>
      <c r="BS53" s="77" t="str">
        <f t="shared" si="26"/>
        <v/>
      </c>
      <c r="BT53" s="90"/>
      <c r="BU53" s="77" t="str">
        <f t="shared" si="27"/>
        <v/>
      </c>
      <c r="BV53" s="89"/>
      <c r="BW53" s="77" t="str">
        <f t="shared" si="28"/>
        <v/>
      </c>
      <c r="BX53" s="89"/>
      <c r="BY53" s="77" t="str">
        <f t="shared" si="29"/>
        <v/>
      </c>
      <c r="BZ53" s="89"/>
      <c r="CA53" s="77" t="str">
        <f t="shared" si="30"/>
        <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t="str">
        <f t="shared" si="38"/>
        <v/>
      </c>
      <c r="CQ53" s="83">
        <f t="shared" si="39"/>
        <v>0</v>
      </c>
      <c r="CR53" s="83">
        <f t="shared" si="40"/>
        <v>0</v>
      </c>
      <c r="CS53" s="88">
        <f t="shared" si="45"/>
        <v>0</v>
      </c>
      <c r="CT53" s="88">
        <f>IFERROR(VLOOKUP(CS53,REGISTRATION!$Q$22:$R$32,2),"")</f>
        <v>5</v>
      </c>
      <c r="CU53" s="78" t="str">
        <f t="shared" si="42"/>
        <v>FAILED</v>
      </c>
    </row>
    <row r="54" spans="1:99">
      <c r="A54" s="36">
        <f>REGISTRATION!A55</f>
        <v>45</v>
      </c>
      <c r="B54" s="36">
        <f>REGISTRATION!B55</f>
        <v>0</v>
      </c>
      <c r="C54" s="37" t="str">
        <f>UPPER(CONCATENATE(REGISTRATION!C55," ",REGISTRATION!D55," ",REGISTRATION!F55))</f>
        <v xml:space="preserve">  </v>
      </c>
      <c r="D54" s="90"/>
      <c r="E54" s="77">
        <f t="shared" si="43"/>
        <v>0</v>
      </c>
      <c r="F54" s="80">
        <f t="shared" si="46"/>
        <v>0</v>
      </c>
      <c r="G54" s="90"/>
      <c r="H54" s="77" t="e">
        <f t="shared" si="2"/>
        <v>#DIV/0!</v>
      </c>
      <c r="I54" s="80" t="str">
        <f t="shared" si="47"/>
        <v/>
      </c>
      <c r="J54" s="90"/>
      <c r="K54" s="77">
        <f t="shared" si="3"/>
        <v>0</v>
      </c>
      <c r="L54" s="90"/>
      <c r="M54" s="77">
        <f t="shared" si="4"/>
        <v>0</v>
      </c>
      <c r="N54" s="90"/>
      <c r="O54" s="77" t="str">
        <f t="shared" si="5"/>
        <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f t="shared" si="11"/>
        <v>0</v>
      </c>
      <c r="AS54" s="90"/>
      <c r="AT54" s="77" t="str">
        <f t="shared" si="12"/>
        <v/>
      </c>
      <c r="AU54" s="80">
        <f t="shared" si="13"/>
        <v>0</v>
      </c>
      <c r="AV54" s="90"/>
      <c r="AW54" s="77" t="str">
        <f t="shared" si="14"/>
        <v/>
      </c>
      <c r="AX54" s="90"/>
      <c r="AY54" s="77" t="str">
        <f t="shared" si="15"/>
        <v/>
      </c>
      <c r="AZ54" s="90"/>
      <c r="BA54" s="77" t="str">
        <f t="shared" si="16"/>
        <v/>
      </c>
      <c r="BB54" s="80" t="str">
        <f t="shared" si="17"/>
        <v/>
      </c>
      <c r="BC54" s="82">
        <f t="shared" si="18"/>
        <v>0</v>
      </c>
      <c r="BD54" s="82">
        <f t="shared" si="19"/>
        <v>0</v>
      </c>
      <c r="BE54" s="90"/>
      <c r="BF54" s="77" t="str">
        <f t="shared" si="20"/>
        <v/>
      </c>
      <c r="BG54" s="90"/>
      <c r="BH54" s="77" t="str">
        <f t="shared" si="21"/>
        <v/>
      </c>
      <c r="BI54" s="90"/>
      <c r="BJ54" s="77" t="str">
        <f t="shared" si="44"/>
        <v/>
      </c>
      <c r="BK54" s="87" t="str">
        <f t="shared" si="22"/>
        <v/>
      </c>
      <c r="BL54" s="90"/>
      <c r="BM54" s="77" t="str">
        <f t="shared" si="23"/>
        <v/>
      </c>
      <c r="BN54" s="90"/>
      <c r="BO54" s="77" t="str">
        <f t="shared" si="24"/>
        <v/>
      </c>
      <c r="BP54" s="90"/>
      <c r="BQ54" s="77" t="str">
        <f t="shared" si="25"/>
        <v/>
      </c>
      <c r="BR54" s="90"/>
      <c r="BS54" s="77" t="str">
        <f t="shared" si="26"/>
        <v/>
      </c>
      <c r="BT54" s="90"/>
      <c r="BU54" s="77" t="str">
        <f t="shared" si="27"/>
        <v/>
      </c>
      <c r="BV54" s="89"/>
      <c r="BW54" s="77" t="str">
        <f t="shared" si="28"/>
        <v/>
      </c>
      <c r="BX54" s="89"/>
      <c r="BY54" s="77" t="str">
        <f t="shared" si="29"/>
        <v/>
      </c>
      <c r="BZ54" s="89"/>
      <c r="CA54" s="77" t="str">
        <f t="shared" si="30"/>
        <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t="str">
        <f t="shared" si="38"/>
        <v/>
      </c>
      <c r="CQ54" s="83">
        <f t="shared" si="39"/>
        <v>0</v>
      </c>
      <c r="CR54" s="83">
        <f t="shared" si="40"/>
        <v>0</v>
      </c>
      <c r="CS54" s="88">
        <f t="shared" si="45"/>
        <v>0</v>
      </c>
      <c r="CT54" s="88">
        <f>IFERROR(VLOOKUP(CS54,REGISTRATION!$Q$22:$R$32,2),"")</f>
        <v>5</v>
      </c>
      <c r="CU54" s="78" t="str">
        <f t="shared" si="42"/>
        <v>FAILED</v>
      </c>
    </row>
    <row r="55" spans="1:99">
      <c r="A55" s="36">
        <f>REGISTRATION!A56</f>
        <v>46</v>
      </c>
      <c r="B55" s="36">
        <f>REGISTRATION!B56</f>
        <v>0</v>
      </c>
      <c r="C55" s="37" t="str">
        <f>UPPER(CONCATENATE(REGISTRATION!C56," ",REGISTRATION!D56," ",REGISTRATION!F56))</f>
        <v xml:space="preserve">  </v>
      </c>
      <c r="D55" s="90"/>
      <c r="E55" s="77">
        <f t="shared" si="43"/>
        <v>0</v>
      </c>
      <c r="F55" s="80">
        <f t="shared" si="46"/>
        <v>0</v>
      </c>
      <c r="G55" s="90"/>
      <c r="H55" s="77" t="e">
        <f t="shared" si="2"/>
        <v>#DIV/0!</v>
      </c>
      <c r="I55" s="80" t="str">
        <f t="shared" si="47"/>
        <v/>
      </c>
      <c r="J55" s="90"/>
      <c r="K55" s="77">
        <f t="shared" si="3"/>
        <v>0</v>
      </c>
      <c r="L55" s="90"/>
      <c r="M55" s="77">
        <f t="shared" si="4"/>
        <v>0</v>
      </c>
      <c r="N55" s="90"/>
      <c r="O55" s="77" t="str">
        <f t="shared" si="5"/>
        <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f t="shared" si="11"/>
        <v>0</v>
      </c>
      <c r="AS55" s="90"/>
      <c r="AT55" s="77" t="str">
        <f t="shared" si="12"/>
        <v/>
      </c>
      <c r="AU55" s="80">
        <f t="shared" si="13"/>
        <v>0</v>
      </c>
      <c r="AV55" s="90"/>
      <c r="AW55" s="77" t="str">
        <f t="shared" si="14"/>
        <v/>
      </c>
      <c r="AX55" s="90"/>
      <c r="AY55" s="77" t="str">
        <f t="shared" si="15"/>
        <v/>
      </c>
      <c r="AZ55" s="90"/>
      <c r="BA55" s="77" t="str">
        <f t="shared" si="16"/>
        <v/>
      </c>
      <c r="BB55" s="80" t="str">
        <f t="shared" si="17"/>
        <v/>
      </c>
      <c r="BC55" s="82">
        <f t="shared" si="18"/>
        <v>0</v>
      </c>
      <c r="BD55" s="82">
        <f t="shared" si="19"/>
        <v>0</v>
      </c>
      <c r="BE55" s="90"/>
      <c r="BF55" s="77" t="str">
        <f t="shared" si="20"/>
        <v/>
      </c>
      <c r="BG55" s="90"/>
      <c r="BH55" s="77" t="str">
        <f t="shared" si="21"/>
        <v/>
      </c>
      <c r="BI55" s="90"/>
      <c r="BJ55" s="77" t="str">
        <f t="shared" si="44"/>
        <v/>
      </c>
      <c r="BK55" s="87" t="str">
        <f t="shared" si="22"/>
        <v/>
      </c>
      <c r="BL55" s="90"/>
      <c r="BM55" s="77" t="str">
        <f t="shared" si="23"/>
        <v/>
      </c>
      <c r="BN55" s="90"/>
      <c r="BO55" s="77" t="str">
        <f t="shared" si="24"/>
        <v/>
      </c>
      <c r="BP55" s="90"/>
      <c r="BQ55" s="77" t="str">
        <f t="shared" si="25"/>
        <v/>
      </c>
      <c r="BR55" s="90"/>
      <c r="BS55" s="77" t="str">
        <f t="shared" si="26"/>
        <v/>
      </c>
      <c r="BT55" s="90"/>
      <c r="BU55" s="77" t="str">
        <f t="shared" si="27"/>
        <v/>
      </c>
      <c r="BV55" s="89"/>
      <c r="BW55" s="77" t="str">
        <f t="shared" si="28"/>
        <v/>
      </c>
      <c r="BX55" s="89"/>
      <c r="BY55" s="77" t="str">
        <f t="shared" si="29"/>
        <v/>
      </c>
      <c r="BZ55" s="89"/>
      <c r="CA55" s="77" t="str">
        <f t="shared" si="30"/>
        <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t="str">
        <f t="shared" si="38"/>
        <v/>
      </c>
      <c r="CQ55" s="83">
        <f t="shared" si="39"/>
        <v>0</v>
      </c>
      <c r="CR55" s="83">
        <f t="shared" si="40"/>
        <v>0</v>
      </c>
      <c r="CS55" s="88">
        <f t="shared" si="45"/>
        <v>0</v>
      </c>
      <c r="CT55" s="88">
        <f>IFERROR(VLOOKUP(CS55,REGISTRATION!$Q$22:$R$32,2),"")</f>
        <v>5</v>
      </c>
      <c r="CU55" s="78" t="str">
        <f t="shared" si="42"/>
        <v>FAILED</v>
      </c>
    </row>
    <row r="56" spans="1:99">
      <c r="A56" s="36">
        <f>REGISTRATION!A57</f>
        <v>47</v>
      </c>
      <c r="B56" s="36">
        <f>REGISTRATION!B57</f>
        <v>0</v>
      </c>
      <c r="C56" s="37" t="str">
        <f>UPPER(CONCATENATE(REGISTRATION!C57," ",REGISTRATION!D57," ",REGISTRATION!F57))</f>
        <v xml:space="preserve">  </v>
      </c>
      <c r="D56" s="90"/>
      <c r="E56" s="77">
        <f t="shared" si="43"/>
        <v>0</v>
      </c>
      <c r="F56" s="80">
        <f t="shared" si="46"/>
        <v>0</v>
      </c>
      <c r="G56" s="90"/>
      <c r="H56" s="77" t="e">
        <f t="shared" si="2"/>
        <v>#DIV/0!</v>
      </c>
      <c r="I56" s="80" t="str">
        <f t="shared" si="47"/>
        <v/>
      </c>
      <c r="J56" s="90"/>
      <c r="K56" s="77">
        <f t="shared" si="3"/>
        <v>0</v>
      </c>
      <c r="L56" s="90"/>
      <c r="M56" s="77">
        <f t="shared" si="4"/>
        <v>0</v>
      </c>
      <c r="N56" s="90"/>
      <c r="O56" s="77" t="str">
        <f t="shared" si="5"/>
        <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f t="shared" si="11"/>
        <v>0</v>
      </c>
      <c r="AS56" s="90"/>
      <c r="AT56" s="77" t="str">
        <f t="shared" si="12"/>
        <v/>
      </c>
      <c r="AU56" s="80">
        <f t="shared" si="13"/>
        <v>0</v>
      </c>
      <c r="AV56" s="90"/>
      <c r="AW56" s="77" t="str">
        <f t="shared" si="14"/>
        <v/>
      </c>
      <c r="AX56" s="90"/>
      <c r="AY56" s="77" t="str">
        <f t="shared" si="15"/>
        <v/>
      </c>
      <c r="AZ56" s="90"/>
      <c r="BA56" s="77" t="str">
        <f t="shared" si="16"/>
        <v/>
      </c>
      <c r="BB56" s="80" t="str">
        <f t="shared" si="17"/>
        <v/>
      </c>
      <c r="BC56" s="82">
        <f t="shared" si="18"/>
        <v>0</v>
      </c>
      <c r="BD56" s="82">
        <f t="shared" si="19"/>
        <v>0</v>
      </c>
      <c r="BE56" s="90"/>
      <c r="BF56" s="77" t="str">
        <f t="shared" si="20"/>
        <v/>
      </c>
      <c r="BG56" s="90"/>
      <c r="BH56" s="77" t="str">
        <f t="shared" si="21"/>
        <v/>
      </c>
      <c r="BI56" s="90"/>
      <c r="BJ56" s="77" t="str">
        <f t="shared" si="44"/>
        <v/>
      </c>
      <c r="BK56" s="87" t="str">
        <f t="shared" si="22"/>
        <v/>
      </c>
      <c r="BL56" s="90"/>
      <c r="BM56" s="77" t="str">
        <f t="shared" si="23"/>
        <v/>
      </c>
      <c r="BN56" s="90"/>
      <c r="BO56" s="77" t="str">
        <f t="shared" si="24"/>
        <v/>
      </c>
      <c r="BP56" s="90"/>
      <c r="BQ56" s="77" t="str">
        <f t="shared" si="25"/>
        <v/>
      </c>
      <c r="BR56" s="90"/>
      <c r="BS56" s="77" t="str">
        <f t="shared" si="26"/>
        <v/>
      </c>
      <c r="BT56" s="90"/>
      <c r="BU56" s="77" t="str">
        <f t="shared" si="27"/>
        <v/>
      </c>
      <c r="BV56" s="89"/>
      <c r="BW56" s="77" t="str">
        <f t="shared" si="28"/>
        <v/>
      </c>
      <c r="BX56" s="89"/>
      <c r="BY56" s="77" t="str">
        <f t="shared" si="29"/>
        <v/>
      </c>
      <c r="BZ56" s="89"/>
      <c r="CA56" s="77" t="str">
        <f t="shared" si="30"/>
        <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t="str">
        <f t="shared" si="38"/>
        <v/>
      </c>
      <c r="CQ56" s="83">
        <f t="shared" si="39"/>
        <v>0</v>
      </c>
      <c r="CR56" s="83">
        <f t="shared" si="40"/>
        <v>0</v>
      </c>
      <c r="CS56" s="88">
        <f t="shared" si="45"/>
        <v>0</v>
      </c>
      <c r="CT56" s="88">
        <f>IFERROR(VLOOKUP(CS56,REGISTRATION!$Q$22:$R$32,2),"")</f>
        <v>5</v>
      </c>
      <c r="CU56" s="78" t="str">
        <f t="shared" si="42"/>
        <v>FAILED</v>
      </c>
    </row>
    <row r="57" spans="1:99">
      <c r="A57" s="36">
        <f>REGISTRATION!A58</f>
        <v>48</v>
      </c>
      <c r="B57" s="36">
        <f>REGISTRATION!B58</f>
        <v>0</v>
      </c>
      <c r="C57" s="37" t="str">
        <f>UPPER(CONCATENATE(REGISTRATION!C58," ",REGISTRATION!D58," ",REGISTRATION!F58))</f>
        <v xml:space="preserve">  </v>
      </c>
      <c r="D57" s="90"/>
      <c r="E57" s="77">
        <f t="shared" si="43"/>
        <v>0</v>
      </c>
      <c r="F57" s="80">
        <f t="shared" si="46"/>
        <v>0</v>
      </c>
      <c r="G57" s="90"/>
      <c r="H57" s="77" t="e">
        <f t="shared" si="2"/>
        <v>#DIV/0!</v>
      </c>
      <c r="I57" s="80" t="str">
        <f t="shared" si="47"/>
        <v/>
      </c>
      <c r="J57" s="90"/>
      <c r="K57" s="77">
        <f t="shared" si="3"/>
        <v>0</v>
      </c>
      <c r="L57" s="90"/>
      <c r="M57" s="77">
        <f t="shared" si="4"/>
        <v>0</v>
      </c>
      <c r="N57" s="90"/>
      <c r="O57" s="77" t="str">
        <f t="shared" si="5"/>
        <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f t="shared" si="11"/>
        <v>0</v>
      </c>
      <c r="AS57" s="90"/>
      <c r="AT57" s="77" t="str">
        <f t="shared" si="12"/>
        <v/>
      </c>
      <c r="AU57" s="80">
        <f t="shared" si="13"/>
        <v>0</v>
      </c>
      <c r="AV57" s="90"/>
      <c r="AW57" s="77" t="str">
        <f t="shared" si="14"/>
        <v/>
      </c>
      <c r="AX57" s="90"/>
      <c r="AY57" s="77" t="str">
        <f t="shared" si="15"/>
        <v/>
      </c>
      <c r="AZ57" s="90"/>
      <c r="BA57" s="77" t="str">
        <f t="shared" si="16"/>
        <v/>
      </c>
      <c r="BB57" s="80" t="str">
        <f t="shared" si="17"/>
        <v/>
      </c>
      <c r="BC57" s="82">
        <f t="shared" si="18"/>
        <v>0</v>
      </c>
      <c r="BD57" s="82">
        <f t="shared" si="19"/>
        <v>0</v>
      </c>
      <c r="BE57" s="90"/>
      <c r="BF57" s="77" t="str">
        <f t="shared" si="20"/>
        <v/>
      </c>
      <c r="BG57" s="90"/>
      <c r="BH57" s="77" t="str">
        <f t="shared" si="21"/>
        <v/>
      </c>
      <c r="BI57" s="90"/>
      <c r="BJ57" s="77" t="str">
        <f t="shared" si="44"/>
        <v/>
      </c>
      <c r="BK57" s="87" t="str">
        <f t="shared" si="22"/>
        <v/>
      </c>
      <c r="BL57" s="90"/>
      <c r="BM57" s="77" t="str">
        <f t="shared" si="23"/>
        <v/>
      </c>
      <c r="BN57" s="90"/>
      <c r="BO57" s="77" t="str">
        <f t="shared" si="24"/>
        <v/>
      </c>
      <c r="BP57" s="90"/>
      <c r="BQ57" s="77" t="str">
        <f t="shared" si="25"/>
        <v/>
      </c>
      <c r="BR57" s="90"/>
      <c r="BS57" s="77" t="str">
        <f t="shared" si="26"/>
        <v/>
      </c>
      <c r="BT57" s="90"/>
      <c r="BU57" s="77" t="str">
        <f t="shared" si="27"/>
        <v/>
      </c>
      <c r="BV57" s="89"/>
      <c r="BW57" s="77" t="str">
        <f t="shared" si="28"/>
        <v/>
      </c>
      <c r="BX57" s="89"/>
      <c r="BY57" s="77" t="str">
        <f t="shared" si="29"/>
        <v/>
      </c>
      <c r="BZ57" s="89"/>
      <c r="CA57" s="77" t="str">
        <f t="shared" si="30"/>
        <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t="str">
        <f t="shared" si="38"/>
        <v/>
      </c>
      <c r="CQ57" s="83">
        <f t="shared" si="39"/>
        <v>0</v>
      </c>
      <c r="CR57" s="83">
        <f t="shared" si="40"/>
        <v>0</v>
      </c>
      <c r="CS57" s="88">
        <f t="shared" si="45"/>
        <v>0</v>
      </c>
      <c r="CT57" s="88">
        <f>IFERROR(VLOOKUP(CS57,REGISTRATION!$Q$22:$R$32,2),"")</f>
        <v>5</v>
      </c>
      <c r="CU57" s="78" t="str">
        <f t="shared" si="42"/>
        <v>FAILED</v>
      </c>
    </row>
    <row r="58" spans="1:99">
      <c r="A58" s="36">
        <f>REGISTRATION!A59</f>
        <v>49</v>
      </c>
      <c r="B58" s="36">
        <f>REGISTRATION!B59</f>
        <v>0</v>
      </c>
      <c r="C58" s="37" t="str">
        <f>UPPER(CONCATENATE(REGISTRATION!C59," ",REGISTRATION!D59," ",REGISTRATION!F59))</f>
        <v xml:space="preserve">  </v>
      </c>
      <c r="D58" s="90"/>
      <c r="E58" s="77">
        <f t="shared" si="43"/>
        <v>0</v>
      </c>
      <c r="F58" s="80">
        <f t="shared" si="46"/>
        <v>0</v>
      </c>
      <c r="G58" s="90"/>
      <c r="H58" s="77" t="e">
        <f t="shared" si="2"/>
        <v>#DIV/0!</v>
      </c>
      <c r="I58" s="80" t="str">
        <f t="shared" si="47"/>
        <v/>
      </c>
      <c r="J58" s="90"/>
      <c r="K58" s="77">
        <f t="shared" si="3"/>
        <v>0</v>
      </c>
      <c r="L58" s="90"/>
      <c r="M58" s="77">
        <f t="shared" si="4"/>
        <v>0</v>
      </c>
      <c r="N58" s="90"/>
      <c r="O58" s="77" t="str">
        <f t="shared" si="5"/>
        <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f t="shared" si="11"/>
        <v>0</v>
      </c>
      <c r="AS58" s="90"/>
      <c r="AT58" s="77" t="str">
        <f t="shared" si="12"/>
        <v/>
      </c>
      <c r="AU58" s="80">
        <f t="shared" si="13"/>
        <v>0</v>
      </c>
      <c r="AV58" s="90"/>
      <c r="AW58" s="77" t="str">
        <f t="shared" si="14"/>
        <v/>
      </c>
      <c r="AX58" s="90"/>
      <c r="AY58" s="77" t="str">
        <f t="shared" si="15"/>
        <v/>
      </c>
      <c r="AZ58" s="90"/>
      <c r="BA58" s="77" t="str">
        <f t="shared" si="16"/>
        <v/>
      </c>
      <c r="BB58" s="80" t="str">
        <f t="shared" si="17"/>
        <v/>
      </c>
      <c r="BC58" s="82">
        <f t="shared" si="18"/>
        <v>0</v>
      </c>
      <c r="BD58" s="82">
        <f t="shared" si="19"/>
        <v>0</v>
      </c>
      <c r="BE58" s="90"/>
      <c r="BF58" s="77" t="str">
        <f t="shared" si="20"/>
        <v/>
      </c>
      <c r="BG58" s="90"/>
      <c r="BH58" s="77" t="str">
        <f t="shared" si="21"/>
        <v/>
      </c>
      <c r="BI58" s="90"/>
      <c r="BJ58" s="77" t="str">
        <f t="shared" si="44"/>
        <v/>
      </c>
      <c r="BK58" s="87" t="str">
        <f t="shared" si="22"/>
        <v/>
      </c>
      <c r="BL58" s="90"/>
      <c r="BM58" s="77" t="str">
        <f t="shared" si="23"/>
        <v/>
      </c>
      <c r="BN58" s="90"/>
      <c r="BO58" s="77" t="str">
        <f t="shared" si="24"/>
        <v/>
      </c>
      <c r="BP58" s="90"/>
      <c r="BQ58" s="77" t="str">
        <f t="shared" si="25"/>
        <v/>
      </c>
      <c r="BR58" s="90"/>
      <c r="BS58" s="77" t="str">
        <f t="shared" si="26"/>
        <v/>
      </c>
      <c r="BT58" s="90"/>
      <c r="BU58" s="77" t="str">
        <f t="shared" si="27"/>
        <v/>
      </c>
      <c r="BV58" s="89"/>
      <c r="BW58" s="77" t="str">
        <f t="shared" si="28"/>
        <v/>
      </c>
      <c r="BX58" s="89"/>
      <c r="BY58" s="77" t="str">
        <f t="shared" si="29"/>
        <v/>
      </c>
      <c r="BZ58" s="89"/>
      <c r="CA58" s="77" t="str">
        <f t="shared" si="30"/>
        <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t="str">
        <f t="shared" si="38"/>
        <v/>
      </c>
      <c r="CQ58" s="83">
        <f t="shared" si="39"/>
        <v>0</v>
      </c>
      <c r="CR58" s="83">
        <f t="shared" si="40"/>
        <v>0</v>
      </c>
      <c r="CS58" s="88">
        <f t="shared" si="45"/>
        <v>0</v>
      </c>
      <c r="CT58" s="88">
        <f>IFERROR(VLOOKUP(CS58,REGISTRATION!$Q$22:$R$32,2),"")</f>
        <v>5</v>
      </c>
      <c r="CU58" s="78" t="str">
        <f t="shared" si="42"/>
        <v>FAILED</v>
      </c>
    </row>
    <row r="59" spans="1:99">
      <c r="A59" s="36">
        <f>REGISTRATION!A60</f>
        <v>50</v>
      </c>
      <c r="B59" s="36">
        <f>REGISTRATION!B60</f>
        <v>0</v>
      </c>
      <c r="C59" s="37" t="str">
        <f>UPPER(CONCATENATE(REGISTRATION!C60," ",REGISTRATION!D60," ",REGISTRATION!F60))</f>
        <v xml:space="preserve">  </v>
      </c>
      <c r="D59" s="90"/>
      <c r="E59" s="77">
        <f t="shared" si="43"/>
        <v>0</v>
      </c>
      <c r="F59" s="80">
        <f t="shared" si="46"/>
        <v>0</v>
      </c>
      <c r="G59" s="90"/>
      <c r="H59" s="77" t="e">
        <f t="shared" si="2"/>
        <v>#DIV/0!</v>
      </c>
      <c r="I59" s="80" t="str">
        <f t="shared" si="47"/>
        <v/>
      </c>
      <c r="J59" s="90"/>
      <c r="K59" s="77">
        <f t="shared" si="3"/>
        <v>0</v>
      </c>
      <c r="L59" s="90"/>
      <c r="M59" s="77">
        <f t="shared" si="4"/>
        <v>0</v>
      </c>
      <c r="N59" s="90"/>
      <c r="O59" s="77" t="str">
        <f t="shared" si="5"/>
        <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f t="shared" si="11"/>
        <v>0</v>
      </c>
      <c r="AS59" s="90"/>
      <c r="AT59" s="77" t="str">
        <f t="shared" si="12"/>
        <v/>
      </c>
      <c r="AU59" s="80">
        <f t="shared" si="13"/>
        <v>0</v>
      </c>
      <c r="AV59" s="90"/>
      <c r="AW59" s="77" t="str">
        <f t="shared" si="14"/>
        <v/>
      </c>
      <c r="AX59" s="90"/>
      <c r="AY59" s="77" t="str">
        <f t="shared" si="15"/>
        <v/>
      </c>
      <c r="AZ59" s="90"/>
      <c r="BA59" s="77" t="str">
        <f t="shared" si="16"/>
        <v/>
      </c>
      <c r="BB59" s="80" t="str">
        <f t="shared" si="17"/>
        <v/>
      </c>
      <c r="BC59" s="82">
        <f t="shared" si="18"/>
        <v>0</v>
      </c>
      <c r="BD59" s="82">
        <f t="shared" si="19"/>
        <v>0</v>
      </c>
      <c r="BE59" s="90"/>
      <c r="BF59" s="77" t="str">
        <f t="shared" si="20"/>
        <v/>
      </c>
      <c r="BG59" s="90"/>
      <c r="BH59" s="77" t="str">
        <f t="shared" si="21"/>
        <v/>
      </c>
      <c r="BI59" s="90"/>
      <c r="BJ59" s="77" t="str">
        <f t="shared" si="44"/>
        <v/>
      </c>
      <c r="BK59" s="87" t="str">
        <f t="shared" si="22"/>
        <v/>
      </c>
      <c r="BL59" s="90"/>
      <c r="BM59" s="77" t="str">
        <f t="shared" si="23"/>
        <v/>
      </c>
      <c r="BN59" s="90"/>
      <c r="BO59" s="77" t="str">
        <f t="shared" si="24"/>
        <v/>
      </c>
      <c r="BP59" s="90"/>
      <c r="BQ59" s="77" t="str">
        <f t="shared" si="25"/>
        <v/>
      </c>
      <c r="BR59" s="90"/>
      <c r="BS59" s="77" t="str">
        <f t="shared" si="26"/>
        <v/>
      </c>
      <c r="BT59" s="90"/>
      <c r="BU59" s="77" t="str">
        <f t="shared" si="27"/>
        <v/>
      </c>
      <c r="BV59" s="89"/>
      <c r="BW59" s="77" t="str">
        <f t="shared" si="28"/>
        <v/>
      </c>
      <c r="BX59" s="89"/>
      <c r="BY59" s="77" t="str">
        <f t="shared" si="29"/>
        <v/>
      </c>
      <c r="BZ59" s="89"/>
      <c r="CA59" s="77" t="str">
        <f t="shared" si="30"/>
        <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t="str">
        <f t="shared" si="38"/>
        <v/>
      </c>
      <c r="CQ59" s="83">
        <f t="shared" si="39"/>
        <v>0</v>
      </c>
      <c r="CR59" s="83">
        <f t="shared" si="40"/>
        <v>0</v>
      </c>
      <c r="CS59" s="88">
        <f t="shared" si="45"/>
        <v>0</v>
      </c>
      <c r="CT59" s="88">
        <f>IFERROR(VLOOKUP(CS59,REGISTRATION!$Q$22:$R$32,2),"")</f>
        <v>5</v>
      </c>
      <c r="CU59" s="78" t="str">
        <f t="shared" si="42"/>
        <v>FAILED</v>
      </c>
    </row>
    <row r="60" spans="1:99">
      <c r="A60" s="36">
        <f>REGISTRATION!A61</f>
        <v>51</v>
      </c>
      <c r="B60" s="36">
        <f>REGISTRATION!B61</f>
        <v>0</v>
      </c>
      <c r="C60" s="37" t="str">
        <f>UPPER(CONCATENATE(REGISTRATION!C61," ",REGISTRATION!D61," ",REGISTRATION!F61))</f>
        <v xml:space="preserve">  </v>
      </c>
      <c r="D60" s="90"/>
      <c r="E60" s="77">
        <f t="shared" si="43"/>
        <v>0</v>
      </c>
      <c r="F60" s="80">
        <f t="shared" si="46"/>
        <v>0</v>
      </c>
      <c r="G60" s="90"/>
      <c r="H60" s="77" t="e">
        <f t="shared" si="2"/>
        <v>#DIV/0!</v>
      </c>
      <c r="I60" s="80" t="str">
        <f t="shared" si="47"/>
        <v/>
      </c>
      <c r="J60" s="90"/>
      <c r="K60" s="77">
        <f t="shared" si="3"/>
        <v>0</v>
      </c>
      <c r="L60" s="90"/>
      <c r="M60" s="77">
        <f t="shared" si="4"/>
        <v>0</v>
      </c>
      <c r="N60" s="90"/>
      <c r="O60" s="77" t="str">
        <f t="shared" si="5"/>
        <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f t="shared" si="11"/>
        <v>0</v>
      </c>
      <c r="AS60" s="90"/>
      <c r="AT60" s="77" t="str">
        <f t="shared" si="12"/>
        <v/>
      </c>
      <c r="AU60" s="80">
        <f t="shared" si="13"/>
        <v>0</v>
      </c>
      <c r="AV60" s="90"/>
      <c r="AW60" s="77" t="str">
        <f t="shared" si="14"/>
        <v/>
      </c>
      <c r="AX60" s="90"/>
      <c r="AY60" s="77" t="str">
        <f t="shared" si="15"/>
        <v/>
      </c>
      <c r="AZ60" s="90"/>
      <c r="BA60" s="77" t="str">
        <f t="shared" si="16"/>
        <v/>
      </c>
      <c r="BB60" s="80" t="str">
        <f t="shared" si="17"/>
        <v/>
      </c>
      <c r="BC60" s="82">
        <f t="shared" si="18"/>
        <v>0</v>
      </c>
      <c r="BD60" s="82">
        <f t="shared" si="19"/>
        <v>0</v>
      </c>
      <c r="BE60" s="90"/>
      <c r="BF60" s="77" t="str">
        <f t="shared" si="20"/>
        <v/>
      </c>
      <c r="BG60" s="90"/>
      <c r="BH60" s="77" t="str">
        <f t="shared" si="21"/>
        <v/>
      </c>
      <c r="BI60" s="90"/>
      <c r="BJ60" s="77" t="str">
        <f t="shared" si="44"/>
        <v/>
      </c>
      <c r="BK60" s="87" t="str">
        <f t="shared" si="22"/>
        <v/>
      </c>
      <c r="BL60" s="90"/>
      <c r="BM60" s="77" t="str">
        <f t="shared" si="23"/>
        <v/>
      </c>
      <c r="BN60" s="90"/>
      <c r="BO60" s="77" t="str">
        <f t="shared" si="24"/>
        <v/>
      </c>
      <c r="BP60" s="90"/>
      <c r="BQ60" s="77" t="str">
        <f t="shared" si="25"/>
        <v/>
      </c>
      <c r="BR60" s="90"/>
      <c r="BS60" s="77" t="str">
        <f t="shared" si="26"/>
        <v/>
      </c>
      <c r="BT60" s="90"/>
      <c r="BU60" s="77" t="str">
        <f t="shared" si="27"/>
        <v/>
      </c>
      <c r="BV60" s="89"/>
      <c r="BW60" s="77" t="str">
        <f t="shared" si="28"/>
        <v/>
      </c>
      <c r="BX60" s="89"/>
      <c r="BY60" s="77" t="str">
        <f t="shared" si="29"/>
        <v/>
      </c>
      <c r="BZ60" s="89"/>
      <c r="CA60" s="77" t="str">
        <f t="shared" si="30"/>
        <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t="str">
        <f t="shared" si="38"/>
        <v/>
      </c>
      <c r="CQ60" s="83">
        <f t="shared" si="39"/>
        <v>0</v>
      </c>
      <c r="CR60" s="83">
        <f t="shared" si="40"/>
        <v>0</v>
      </c>
      <c r="CS60" s="88">
        <f t="shared" si="45"/>
        <v>0</v>
      </c>
      <c r="CT60" s="88">
        <f>IFERROR(VLOOKUP(CS60,REGISTRATION!$Q$22:$R$32,2),"")</f>
        <v>5</v>
      </c>
      <c r="CU60" s="78" t="str">
        <f t="shared" si="42"/>
        <v>FAILED</v>
      </c>
    </row>
    <row r="61" spans="1:99">
      <c r="A61" s="36">
        <f>REGISTRATION!A62</f>
        <v>52</v>
      </c>
      <c r="B61" s="36">
        <f>REGISTRATION!B62</f>
        <v>0</v>
      </c>
      <c r="C61" s="37" t="str">
        <f>UPPER(CONCATENATE(REGISTRATION!C62," ",REGISTRATION!D62," ",REGISTRATION!F62))</f>
        <v xml:space="preserve">  </v>
      </c>
      <c r="D61" s="90"/>
      <c r="E61" s="77">
        <f t="shared" si="43"/>
        <v>0</v>
      </c>
      <c r="F61" s="80">
        <f t="shared" si="46"/>
        <v>0</v>
      </c>
      <c r="G61" s="90"/>
      <c r="H61" s="77" t="e">
        <f t="shared" si="2"/>
        <v>#DIV/0!</v>
      </c>
      <c r="I61" s="80" t="str">
        <f t="shared" si="47"/>
        <v/>
      </c>
      <c r="J61" s="90"/>
      <c r="K61" s="77">
        <f t="shared" si="3"/>
        <v>0</v>
      </c>
      <c r="L61" s="90"/>
      <c r="M61" s="77">
        <f t="shared" si="4"/>
        <v>0</v>
      </c>
      <c r="N61" s="90"/>
      <c r="O61" s="77" t="str">
        <f t="shared" si="5"/>
        <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f t="shared" si="11"/>
        <v>0</v>
      </c>
      <c r="AS61" s="90"/>
      <c r="AT61" s="77" t="str">
        <f t="shared" si="12"/>
        <v/>
      </c>
      <c r="AU61" s="80">
        <f t="shared" si="13"/>
        <v>0</v>
      </c>
      <c r="AV61" s="90"/>
      <c r="AW61" s="77" t="str">
        <f t="shared" si="14"/>
        <v/>
      </c>
      <c r="AX61" s="90"/>
      <c r="AY61" s="77" t="str">
        <f t="shared" si="15"/>
        <v/>
      </c>
      <c r="AZ61" s="90"/>
      <c r="BA61" s="77" t="str">
        <f t="shared" si="16"/>
        <v/>
      </c>
      <c r="BB61" s="80" t="str">
        <f t="shared" si="17"/>
        <v/>
      </c>
      <c r="BC61" s="82">
        <f t="shared" si="18"/>
        <v>0</v>
      </c>
      <c r="BD61" s="82">
        <f t="shared" si="19"/>
        <v>0</v>
      </c>
      <c r="BE61" s="90"/>
      <c r="BF61" s="77" t="str">
        <f t="shared" si="20"/>
        <v/>
      </c>
      <c r="BG61" s="90"/>
      <c r="BH61" s="77" t="str">
        <f t="shared" si="21"/>
        <v/>
      </c>
      <c r="BI61" s="90"/>
      <c r="BJ61" s="77" t="str">
        <f t="shared" si="44"/>
        <v/>
      </c>
      <c r="BK61" s="87" t="str">
        <f t="shared" si="22"/>
        <v/>
      </c>
      <c r="BL61" s="90"/>
      <c r="BM61" s="77" t="str">
        <f t="shared" si="23"/>
        <v/>
      </c>
      <c r="BN61" s="90"/>
      <c r="BO61" s="77" t="str">
        <f t="shared" si="24"/>
        <v/>
      </c>
      <c r="BP61" s="90"/>
      <c r="BQ61" s="77" t="str">
        <f t="shared" si="25"/>
        <v/>
      </c>
      <c r="BR61" s="90"/>
      <c r="BS61" s="77" t="str">
        <f t="shared" si="26"/>
        <v/>
      </c>
      <c r="BT61" s="90"/>
      <c r="BU61" s="77" t="str">
        <f t="shared" si="27"/>
        <v/>
      </c>
      <c r="BV61" s="89"/>
      <c r="BW61" s="77" t="str">
        <f t="shared" si="28"/>
        <v/>
      </c>
      <c r="BX61" s="89"/>
      <c r="BY61" s="77" t="str">
        <f t="shared" si="29"/>
        <v/>
      </c>
      <c r="BZ61" s="89"/>
      <c r="CA61" s="77" t="str">
        <f t="shared" si="30"/>
        <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t="str">
        <f t="shared" si="38"/>
        <v/>
      </c>
      <c r="CQ61" s="83">
        <f t="shared" si="39"/>
        <v>0</v>
      </c>
      <c r="CR61" s="83">
        <f t="shared" si="40"/>
        <v>0</v>
      </c>
      <c r="CS61" s="88">
        <f t="shared" si="45"/>
        <v>0</v>
      </c>
      <c r="CT61" s="88">
        <f>IFERROR(VLOOKUP(CS61,REGISTRATION!$Q$22:$R$32,2),"")</f>
        <v>5</v>
      </c>
      <c r="CU61" s="78" t="str">
        <f t="shared" si="42"/>
        <v>FAILED</v>
      </c>
    </row>
    <row r="62" spans="1:99">
      <c r="A62" s="36">
        <f>REGISTRATION!A63</f>
        <v>53</v>
      </c>
      <c r="B62" s="36">
        <f>REGISTRATION!B63</f>
        <v>0</v>
      </c>
      <c r="C62" s="37" t="str">
        <f>UPPER(CONCATENATE(REGISTRATION!C63," ",REGISTRATION!D63," ",REGISTRATION!F63))</f>
        <v xml:space="preserve">  </v>
      </c>
      <c r="D62" s="90"/>
      <c r="E62" s="77">
        <f t="shared" si="43"/>
        <v>0</v>
      </c>
      <c r="F62" s="80">
        <f t="shared" si="46"/>
        <v>0</v>
      </c>
      <c r="G62" s="90"/>
      <c r="H62" s="77" t="e">
        <f t="shared" si="2"/>
        <v>#DIV/0!</v>
      </c>
      <c r="I62" s="80" t="str">
        <f t="shared" si="47"/>
        <v/>
      </c>
      <c r="J62" s="90"/>
      <c r="K62" s="77">
        <f t="shared" si="3"/>
        <v>0</v>
      </c>
      <c r="L62" s="90"/>
      <c r="M62" s="77">
        <f t="shared" si="4"/>
        <v>0</v>
      </c>
      <c r="N62" s="90"/>
      <c r="O62" s="77" t="str">
        <f t="shared" si="5"/>
        <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f t="shared" si="11"/>
        <v>0</v>
      </c>
      <c r="AS62" s="90"/>
      <c r="AT62" s="77" t="str">
        <f t="shared" si="12"/>
        <v/>
      </c>
      <c r="AU62" s="80">
        <f t="shared" si="13"/>
        <v>0</v>
      </c>
      <c r="AV62" s="90"/>
      <c r="AW62" s="77" t="str">
        <f t="shared" si="14"/>
        <v/>
      </c>
      <c r="AX62" s="90"/>
      <c r="AY62" s="77" t="str">
        <f t="shared" si="15"/>
        <v/>
      </c>
      <c r="AZ62" s="90"/>
      <c r="BA62" s="77" t="str">
        <f t="shared" si="16"/>
        <v/>
      </c>
      <c r="BB62" s="80" t="str">
        <f t="shared" si="17"/>
        <v/>
      </c>
      <c r="BC62" s="82">
        <f t="shared" si="18"/>
        <v>0</v>
      </c>
      <c r="BD62" s="82">
        <f t="shared" si="19"/>
        <v>0</v>
      </c>
      <c r="BE62" s="90"/>
      <c r="BF62" s="77" t="str">
        <f t="shared" si="20"/>
        <v/>
      </c>
      <c r="BG62" s="90"/>
      <c r="BH62" s="77" t="str">
        <f t="shared" si="21"/>
        <v/>
      </c>
      <c r="BI62" s="90"/>
      <c r="BJ62" s="77" t="str">
        <f t="shared" si="44"/>
        <v/>
      </c>
      <c r="BK62" s="87" t="str">
        <f t="shared" si="22"/>
        <v/>
      </c>
      <c r="BL62" s="90"/>
      <c r="BM62" s="77" t="str">
        <f t="shared" si="23"/>
        <v/>
      </c>
      <c r="BN62" s="90"/>
      <c r="BO62" s="77" t="str">
        <f t="shared" si="24"/>
        <v/>
      </c>
      <c r="BP62" s="90"/>
      <c r="BQ62" s="77" t="str">
        <f t="shared" si="25"/>
        <v/>
      </c>
      <c r="BR62" s="90"/>
      <c r="BS62" s="77" t="str">
        <f t="shared" si="26"/>
        <v/>
      </c>
      <c r="BT62" s="90"/>
      <c r="BU62" s="77" t="str">
        <f t="shared" si="27"/>
        <v/>
      </c>
      <c r="BV62" s="89"/>
      <c r="BW62" s="77" t="str">
        <f t="shared" si="28"/>
        <v/>
      </c>
      <c r="BX62" s="89"/>
      <c r="BY62" s="77" t="str">
        <f t="shared" si="29"/>
        <v/>
      </c>
      <c r="BZ62" s="89"/>
      <c r="CA62" s="77" t="str">
        <f t="shared" si="30"/>
        <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t="str">
        <f t="shared" si="38"/>
        <v/>
      </c>
      <c r="CQ62" s="83">
        <f t="shared" si="39"/>
        <v>0</v>
      </c>
      <c r="CR62" s="83">
        <f t="shared" si="40"/>
        <v>0</v>
      </c>
      <c r="CS62" s="88">
        <f t="shared" si="45"/>
        <v>0</v>
      </c>
      <c r="CT62" s="88">
        <f>IFERROR(VLOOKUP(CS62,REGISTRATION!$Q$22:$R$32,2),"")</f>
        <v>5</v>
      </c>
      <c r="CU62" s="78" t="str">
        <f t="shared" si="42"/>
        <v>FAILED</v>
      </c>
    </row>
    <row r="63" spans="1:99">
      <c r="A63" s="36">
        <f>REGISTRATION!A64</f>
        <v>54</v>
      </c>
      <c r="B63" s="36">
        <f>REGISTRATION!B64</f>
        <v>0</v>
      </c>
      <c r="C63" s="37" t="str">
        <f>UPPER(CONCATENATE(REGISTRATION!C64," ",REGISTRATION!D64," ",REGISTRATION!F64))</f>
        <v xml:space="preserve">  </v>
      </c>
      <c r="D63" s="90"/>
      <c r="E63" s="77">
        <f t="shared" si="43"/>
        <v>0</v>
      </c>
      <c r="F63" s="80">
        <f t="shared" si="46"/>
        <v>0</v>
      </c>
      <c r="G63" s="90"/>
      <c r="H63" s="77" t="e">
        <f t="shared" si="2"/>
        <v>#DIV/0!</v>
      </c>
      <c r="I63" s="80" t="str">
        <f t="shared" si="47"/>
        <v/>
      </c>
      <c r="J63" s="90"/>
      <c r="K63" s="77">
        <f t="shared" si="3"/>
        <v>0</v>
      </c>
      <c r="L63" s="90"/>
      <c r="M63" s="77">
        <f t="shared" si="4"/>
        <v>0</v>
      </c>
      <c r="N63" s="90"/>
      <c r="O63" s="77" t="str">
        <f t="shared" si="5"/>
        <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f t="shared" si="11"/>
        <v>0</v>
      </c>
      <c r="AS63" s="90"/>
      <c r="AT63" s="77" t="str">
        <f t="shared" si="12"/>
        <v/>
      </c>
      <c r="AU63" s="80">
        <f t="shared" si="13"/>
        <v>0</v>
      </c>
      <c r="AV63" s="90"/>
      <c r="AW63" s="77" t="str">
        <f t="shared" si="14"/>
        <v/>
      </c>
      <c r="AX63" s="90"/>
      <c r="AY63" s="77" t="str">
        <f t="shared" si="15"/>
        <v/>
      </c>
      <c r="AZ63" s="90"/>
      <c r="BA63" s="77" t="str">
        <f t="shared" si="16"/>
        <v/>
      </c>
      <c r="BB63" s="80" t="str">
        <f t="shared" si="17"/>
        <v/>
      </c>
      <c r="BC63" s="82">
        <f t="shared" si="18"/>
        <v>0</v>
      </c>
      <c r="BD63" s="82">
        <f t="shared" si="19"/>
        <v>0</v>
      </c>
      <c r="BE63" s="90"/>
      <c r="BF63" s="77" t="str">
        <f t="shared" si="20"/>
        <v/>
      </c>
      <c r="BG63" s="90"/>
      <c r="BH63" s="77" t="str">
        <f t="shared" si="21"/>
        <v/>
      </c>
      <c r="BI63" s="90"/>
      <c r="BJ63" s="77" t="str">
        <f t="shared" si="44"/>
        <v/>
      </c>
      <c r="BK63" s="87" t="str">
        <f t="shared" si="22"/>
        <v/>
      </c>
      <c r="BL63" s="90"/>
      <c r="BM63" s="77" t="str">
        <f t="shared" si="23"/>
        <v/>
      </c>
      <c r="BN63" s="90"/>
      <c r="BO63" s="77" t="str">
        <f t="shared" si="24"/>
        <v/>
      </c>
      <c r="BP63" s="90"/>
      <c r="BQ63" s="77" t="str">
        <f t="shared" si="25"/>
        <v/>
      </c>
      <c r="BR63" s="90"/>
      <c r="BS63" s="77" t="str">
        <f t="shared" si="26"/>
        <v/>
      </c>
      <c r="BT63" s="90"/>
      <c r="BU63" s="77" t="str">
        <f t="shared" si="27"/>
        <v/>
      </c>
      <c r="BV63" s="89"/>
      <c r="BW63" s="77" t="str">
        <f t="shared" si="28"/>
        <v/>
      </c>
      <c r="BX63" s="89"/>
      <c r="BY63" s="77" t="str">
        <f t="shared" si="29"/>
        <v/>
      </c>
      <c r="BZ63" s="89"/>
      <c r="CA63" s="77" t="str">
        <f t="shared" si="30"/>
        <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t="str">
        <f t="shared" si="38"/>
        <v/>
      </c>
      <c r="CQ63" s="83">
        <f t="shared" si="39"/>
        <v>0</v>
      </c>
      <c r="CR63" s="83">
        <f t="shared" si="40"/>
        <v>0</v>
      </c>
      <c r="CS63" s="88">
        <f t="shared" si="45"/>
        <v>0</v>
      </c>
      <c r="CT63" s="88">
        <f>IFERROR(VLOOKUP(CS63,REGISTRATION!$Q$22:$R$32,2),"")</f>
        <v>5</v>
      </c>
      <c r="CU63" s="78" t="str">
        <f t="shared" si="42"/>
        <v>FAILED</v>
      </c>
    </row>
    <row r="64" spans="1:99">
      <c r="A64" s="36">
        <f>REGISTRATION!A65</f>
        <v>55</v>
      </c>
      <c r="B64" s="36">
        <f>REGISTRATION!B65</f>
        <v>0</v>
      </c>
      <c r="C64" s="37" t="str">
        <f>UPPER(CONCATENATE(REGISTRATION!C65," ",REGISTRATION!D65," ",REGISTRATION!F65))</f>
        <v xml:space="preserve">  </v>
      </c>
      <c r="D64" s="90"/>
      <c r="E64" s="77">
        <f t="shared" si="43"/>
        <v>0</v>
      </c>
      <c r="F64" s="80">
        <f t="shared" si="46"/>
        <v>0</v>
      </c>
      <c r="G64" s="90"/>
      <c r="H64" s="77" t="e">
        <f t="shared" si="2"/>
        <v>#DIV/0!</v>
      </c>
      <c r="I64" s="80" t="str">
        <f t="shared" si="47"/>
        <v/>
      </c>
      <c r="J64" s="90"/>
      <c r="K64" s="77">
        <f t="shared" si="3"/>
        <v>0</v>
      </c>
      <c r="L64" s="90"/>
      <c r="M64" s="77">
        <f t="shared" si="4"/>
        <v>0</v>
      </c>
      <c r="N64" s="90"/>
      <c r="O64" s="77" t="str">
        <f t="shared" si="5"/>
        <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f t="shared" si="11"/>
        <v>0</v>
      </c>
      <c r="AS64" s="90"/>
      <c r="AT64" s="77" t="str">
        <f t="shared" si="12"/>
        <v/>
      </c>
      <c r="AU64" s="80">
        <f t="shared" si="13"/>
        <v>0</v>
      </c>
      <c r="AV64" s="90"/>
      <c r="AW64" s="77" t="str">
        <f t="shared" si="14"/>
        <v/>
      </c>
      <c r="AX64" s="90"/>
      <c r="AY64" s="77" t="str">
        <f t="shared" si="15"/>
        <v/>
      </c>
      <c r="AZ64" s="90"/>
      <c r="BA64" s="77" t="str">
        <f t="shared" si="16"/>
        <v/>
      </c>
      <c r="BB64" s="80" t="str">
        <f t="shared" si="17"/>
        <v/>
      </c>
      <c r="BC64" s="82">
        <f t="shared" si="18"/>
        <v>0</v>
      </c>
      <c r="BD64" s="82">
        <f t="shared" si="19"/>
        <v>0</v>
      </c>
      <c r="BE64" s="90"/>
      <c r="BF64" s="77" t="str">
        <f t="shared" si="20"/>
        <v/>
      </c>
      <c r="BG64" s="90"/>
      <c r="BH64" s="77" t="str">
        <f t="shared" si="21"/>
        <v/>
      </c>
      <c r="BI64" s="90"/>
      <c r="BJ64" s="77" t="str">
        <f t="shared" si="44"/>
        <v/>
      </c>
      <c r="BK64" s="87" t="str">
        <f t="shared" si="22"/>
        <v/>
      </c>
      <c r="BL64" s="90"/>
      <c r="BM64" s="77" t="str">
        <f t="shared" si="23"/>
        <v/>
      </c>
      <c r="BN64" s="90"/>
      <c r="BO64" s="77" t="str">
        <f t="shared" si="24"/>
        <v/>
      </c>
      <c r="BP64" s="90"/>
      <c r="BQ64" s="77" t="str">
        <f t="shared" si="25"/>
        <v/>
      </c>
      <c r="BR64" s="90"/>
      <c r="BS64" s="77" t="str">
        <f t="shared" si="26"/>
        <v/>
      </c>
      <c r="BT64" s="90"/>
      <c r="BU64" s="77" t="str">
        <f t="shared" si="27"/>
        <v/>
      </c>
      <c r="BV64" s="89"/>
      <c r="BW64" s="77" t="str">
        <f t="shared" si="28"/>
        <v/>
      </c>
      <c r="BX64" s="89"/>
      <c r="BY64" s="77" t="str">
        <f t="shared" si="29"/>
        <v/>
      </c>
      <c r="BZ64" s="89"/>
      <c r="CA64" s="77" t="str">
        <f t="shared" si="30"/>
        <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t="str">
        <f t="shared" si="38"/>
        <v/>
      </c>
      <c r="CQ64" s="83">
        <f t="shared" si="39"/>
        <v>0</v>
      </c>
      <c r="CR64" s="83">
        <f t="shared" si="40"/>
        <v>0</v>
      </c>
      <c r="CS64" s="88">
        <f t="shared" si="45"/>
        <v>0</v>
      </c>
      <c r="CT64" s="88">
        <f>IFERROR(VLOOKUP(CS64,REGISTRATION!$Q$22:$R$32,2),"")</f>
        <v>5</v>
      </c>
      <c r="CU64" s="78" t="str">
        <f t="shared" si="42"/>
        <v>FAILED</v>
      </c>
    </row>
    <row r="65" spans="1:99">
      <c r="A65" s="36">
        <f>REGISTRATION!A66</f>
        <v>56</v>
      </c>
      <c r="B65" s="36">
        <f>REGISTRATION!B66</f>
        <v>0</v>
      </c>
      <c r="C65" s="37" t="str">
        <f>UPPER(CONCATENATE(REGISTRATION!C66," ",REGISTRATION!D66," ",REGISTRATION!F66))</f>
        <v xml:space="preserve">  </v>
      </c>
      <c r="D65" s="90"/>
      <c r="E65" s="77">
        <f t="shared" si="43"/>
        <v>0</v>
      </c>
      <c r="F65" s="80">
        <f t="shared" si="46"/>
        <v>0</v>
      </c>
      <c r="G65" s="90"/>
      <c r="H65" s="77" t="e">
        <f t="shared" si="2"/>
        <v>#DIV/0!</v>
      </c>
      <c r="I65" s="80" t="str">
        <f t="shared" si="47"/>
        <v/>
      </c>
      <c r="J65" s="90"/>
      <c r="K65" s="77">
        <f t="shared" si="3"/>
        <v>0</v>
      </c>
      <c r="L65" s="90"/>
      <c r="M65" s="77">
        <f t="shared" si="4"/>
        <v>0</v>
      </c>
      <c r="N65" s="90"/>
      <c r="O65" s="77" t="str">
        <f t="shared" si="5"/>
        <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f t="shared" si="11"/>
        <v>0</v>
      </c>
      <c r="AS65" s="90"/>
      <c r="AT65" s="77" t="str">
        <f t="shared" si="12"/>
        <v/>
      </c>
      <c r="AU65" s="80">
        <f t="shared" si="13"/>
        <v>0</v>
      </c>
      <c r="AV65" s="90"/>
      <c r="AW65" s="77" t="str">
        <f t="shared" si="14"/>
        <v/>
      </c>
      <c r="AX65" s="90"/>
      <c r="AY65" s="77" t="str">
        <f t="shared" si="15"/>
        <v/>
      </c>
      <c r="AZ65" s="90"/>
      <c r="BA65" s="77" t="str">
        <f t="shared" si="16"/>
        <v/>
      </c>
      <c r="BB65" s="80" t="str">
        <f t="shared" si="17"/>
        <v/>
      </c>
      <c r="BC65" s="82">
        <f t="shared" si="18"/>
        <v>0</v>
      </c>
      <c r="BD65" s="82">
        <f t="shared" si="19"/>
        <v>0</v>
      </c>
      <c r="BE65" s="90"/>
      <c r="BF65" s="77" t="str">
        <f t="shared" si="20"/>
        <v/>
      </c>
      <c r="BG65" s="90"/>
      <c r="BH65" s="77" t="str">
        <f t="shared" si="21"/>
        <v/>
      </c>
      <c r="BI65" s="90"/>
      <c r="BJ65" s="77" t="str">
        <f t="shared" si="44"/>
        <v/>
      </c>
      <c r="BK65" s="87" t="str">
        <f t="shared" si="22"/>
        <v/>
      </c>
      <c r="BL65" s="90"/>
      <c r="BM65" s="77" t="str">
        <f t="shared" si="23"/>
        <v/>
      </c>
      <c r="BN65" s="90"/>
      <c r="BO65" s="77" t="str">
        <f t="shared" si="24"/>
        <v/>
      </c>
      <c r="BP65" s="90"/>
      <c r="BQ65" s="77" t="str">
        <f t="shared" si="25"/>
        <v/>
      </c>
      <c r="BR65" s="90"/>
      <c r="BS65" s="77" t="str">
        <f t="shared" si="26"/>
        <v/>
      </c>
      <c r="BT65" s="90"/>
      <c r="BU65" s="77" t="str">
        <f t="shared" si="27"/>
        <v/>
      </c>
      <c r="BV65" s="89"/>
      <c r="BW65" s="77" t="str">
        <f t="shared" si="28"/>
        <v/>
      </c>
      <c r="BX65" s="89"/>
      <c r="BY65" s="77" t="str">
        <f t="shared" si="29"/>
        <v/>
      </c>
      <c r="BZ65" s="89"/>
      <c r="CA65" s="77" t="str">
        <f t="shared" si="30"/>
        <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t="str">
        <f t="shared" si="38"/>
        <v/>
      </c>
      <c r="CQ65" s="83">
        <f t="shared" si="39"/>
        <v>0</v>
      </c>
      <c r="CR65" s="83">
        <f t="shared" si="40"/>
        <v>0</v>
      </c>
      <c r="CS65" s="88">
        <f t="shared" si="45"/>
        <v>0</v>
      </c>
      <c r="CT65" s="88">
        <f>IFERROR(VLOOKUP(CS65,REGISTRATION!$Q$22:$R$32,2),"")</f>
        <v>5</v>
      </c>
      <c r="CU65" s="78" t="str">
        <f t="shared" si="42"/>
        <v>FAILED</v>
      </c>
    </row>
    <row r="66" spans="1:99">
      <c r="A66" s="36">
        <f>REGISTRATION!A67</f>
        <v>57</v>
      </c>
      <c r="B66" s="36">
        <f>REGISTRATION!B67</f>
        <v>0</v>
      </c>
      <c r="C66" s="37" t="str">
        <f>UPPER(CONCATENATE(REGISTRATION!C67," ",REGISTRATION!D67," ",REGISTRATION!F67))</f>
        <v xml:space="preserve">  </v>
      </c>
      <c r="D66" s="90"/>
      <c r="E66" s="77">
        <f t="shared" si="43"/>
        <v>0</v>
      </c>
      <c r="F66" s="80">
        <f t="shared" si="46"/>
        <v>0</v>
      </c>
      <c r="G66" s="90"/>
      <c r="H66" s="77" t="e">
        <f t="shared" si="2"/>
        <v>#DIV/0!</v>
      </c>
      <c r="I66" s="80" t="str">
        <f t="shared" si="47"/>
        <v/>
      </c>
      <c r="J66" s="90"/>
      <c r="K66" s="77">
        <f t="shared" si="3"/>
        <v>0</v>
      </c>
      <c r="L66" s="90"/>
      <c r="M66" s="77">
        <f t="shared" si="4"/>
        <v>0</v>
      </c>
      <c r="N66" s="90"/>
      <c r="O66" s="77" t="str">
        <f t="shared" si="5"/>
        <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f t="shared" si="11"/>
        <v>0</v>
      </c>
      <c r="AS66" s="90"/>
      <c r="AT66" s="77" t="str">
        <f t="shared" si="12"/>
        <v/>
      </c>
      <c r="AU66" s="80">
        <f t="shared" si="13"/>
        <v>0</v>
      </c>
      <c r="AV66" s="90"/>
      <c r="AW66" s="77" t="str">
        <f t="shared" si="14"/>
        <v/>
      </c>
      <c r="AX66" s="90"/>
      <c r="AY66" s="77" t="str">
        <f t="shared" si="15"/>
        <v/>
      </c>
      <c r="AZ66" s="90"/>
      <c r="BA66" s="77" t="str">
        <f t="shared" si="16"/>
        <v/>
      </c>
      <c r="BB66" s="80" t="str">
        <f t="shared" si="17"/>
        <v/>
      </c>
      <c r="BC66" s="82">
        <f t="shared" si="18"/>
        <v>0</v>
      </c>
      <c r="BD66" s="82">
        <f t="shared" si="19"/>
        <v>0</v>
      </c>
      <c r="BE66" s="90"/>
      <c r="BF66" s="77" t="str">
        <f t="shared" si="20"/>
        <v/>
      </c>
      <c r="BG66" s="90"/>
      <c r="BH66" s="77" t="str">
        <f t="shared" si="21"/>
        <v/>
      </c>
      <c r="BI66" s="90"/>
      <c r="BJ66" s="77" t="str">
        <f t="shared" si="44"/>
        <v/>
      </c>
      <c r="BK66" s="87" t="str">
        <f t="shared" si="22"/>
        <v/>
      </c>
      <c r="BL66" s="90"/>
      <c r="BM66" s="77" t="str">
        <f t="shared" si="23"/>
        <v/>
      </c>
      <c r="BN66" s="90"/>
      <c r="BO66" s="77" t="str">
        <f t="shared" si="24"/>
        <v/>
      </c>
      <c r="BP66" s="90"/>
      <c r="BQ66" s="77" t="str">
        <f t="shared" si="25"/>
        <v/>
      </c>
      <c r="BR66" s="90"/>
      <c r="BS66" s="77" t="str">
        <f t="shared" si="26"/>
        <v/>
      </c>
      <c r="BT66" s="90"/>
      <c r="BU66" s="77" t="str">
        <f t="shared" si="27"/>
        <v/>
      </c>
      <c r="BV66" s="89"/>
      <c r="BW66" s="77" t="str">
        <f t="shared" si="28"/>
        <v/>
      </c>
      <c r="BX66" s="89"/>
      <c r="BY66" s="77" t="str">
        <f t="shared" si="29"/>
        <v/>
      </c>
      <c r="BZ66" s="89"/>
      <c r="CA66" s="77" t="str">
        <f t="shared" si="30"/>
        <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t="str">
        <f t="shared" si="38"/>
        <v/>
      </c>
      <c r="CQ66" s="83">
        <f t="shared" si="39"/>
        <v>0</v>
      </c>
      <c r="CR66" s="83">
        <f t="shared" si="40"/>
        <v>0</v>
      </c>
      <c r="CS66" s="88">
        <f t="shared" si="45"/>
        <v>0</v>
      </c>
      <c r="CT66" s="88">
        <f>IFERROR(VLOOKUP(CS66,REGISTRATION!$Q$22:$R$32,2),"")</f>
        <v>5</v>
      </c>
      <c r="CU66" s="78" t="str">
        <f t="shared" si="42"/>
        <v>FAILED</v>
      </c>
    </row>
    <row r="67" spans="1:99">
      <c r="A67" s="36">
        <f>REGISTRATION!A68</f>
        <v>58</v>
      </c>
      <c r="B67" s="36">
        <f>REGISTRATION!B68</f>
        <v>0</v>
      </c>
      <c r="C67" s="37" t="str">
        <f>UPPER(CONCATENATE(REGISTRATION!C68," ",REGISTRATION!D68," ",REGISTRATION!F68))</f>
        <v xml:space="preserve">  </v>
      </c>
      <c r="D67" s="90"/>
      <c r="E67" s="77">
        <f t="shared" si="43"/>
        <v>0</v>
      </c>
      <c r="F67" s="80">
        <f t="shared" si="46"/>
        <v>0</v>
      </c>
      <c r="G67" s="90"/>
      <c r="H67" s="77" t="e">
        <f t="shared" si="2"/>
        <v>#DIV/0!</v>
      </c>
      <c r="I67" s="80" t="str">
        <f t="shared" si="47"/>
        <v/>
      </c>
      <c r="J67" s="90"/>
      <c r="K67" s="77">
        <f t="shared" si="3"/>
        <v>0</v>
      </c>
      <c r="L67" s="90"/>
      <c r="M67" s="77">
        <f t="shared" si="4"/>
        <v>0</v>
      </c>
      <c r="N67" s="90"/>
      <c r="O67" s="77" t="str">
        <f t="shared" si="5"/>
        <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f t="shared" si="11"/>
        <v>0</v>
      </c>
      <c r="AS67" s="90"/>
      <c r="AT67" s="77" t="str">
        <f t="shared" si="12"/>
        <v/>
      </c>
      <c r="AU67" s="80">
        <f t="shared" si="13"/>
        <v>0</v>
      </c>
      <c r="AV67" s="90"/>
      <c r="AW67" s="77" t="str">
        <f t="shared" si="14"/>
        <v/>
      </c>
      <c r="AX67" s="90"/>
      <c r="AY67" s="77" t="str">
        <f t="shared" si="15"/>
        <v/>
      </c>
      <c r="AZ67" s="90"/>
      <c r="BA67" s="77" t="str">
        <f t="shared" si="16"/>
        <v/>
      </c>
      <c r="BB67" s="80" t="str">
        <f t="shared" si="17"/>
        <v/>
      </c>
      <c r="BC67" s="82">
        <f t="shared" si="18"/>
        <v>0</v>
      </c>
      <c r="BD67" s="82">
        <f t="shared" si="19"/>
        <v>0</v>
      </c>
      <c r="BE67" s="90"/>
      <c r="BF67" s="77" t="str">
        <f t="shared" si="20"/>
        <v/>
      </c>
      <c r="BG67" s="90"/>
      <c r="BH67" s="77" t="str">
        <f t="shared" si="21"/>
        <v/>
      </c>
      <c r="BI67" s="90"/>
      <c r="BJ67" s="77" t="str">
        <f t="shared" si="44"/>
        <v/>
      </c>
      <c r="BK67" s="87" t="str">
        <f t="shared" si="22"/>
        <v/>
      </c>
      <c r="BL67" s="90"/>
      <c r="BM67" s="77" t="str">
        <f t="shared" si="23"/>
        <v/>
      </c>
      <c r="BN67" s="90"/>
      <c r="BO67" s="77" t="str">
        <f t="shared" si="24"/>
        <v/>
      </c>
      <c r="BP67" s="90"/>
      <c r="BQ67" s="77" t="str">
        <f t="shared" si="25"/>
        <v/>
      </c>
      <c r="BR67" s="90"/>
      <c r="BS67" s="77" t="str">
        <f t="shared" si="26"/>
        <v/>
      </c>
      <c r="BT67" s="90"/>
      <c r="BU67" s="77" t="str">
        <f t="shared" si="27"/>
        <v/>
      </c>
      <c r="BV67" s="89"/>
      <c r="BW67" s="77" t="str">
        <f t="shared" si="28"/>
        <v/>
      </c>
      <c r="BX67" s="89"/>
      <c r="BY67" s="77" t="str">
        <f t="shared" si="29"/>
        <v/>
      </c>
      <c r="BZ67" s="89"/>
      <c r="CA67" s="77" t="str">
        <f t="shared" si="30"/>
        <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t="str">
        <f t="shared" si="38"/>
        <v/>
      </c>
      <c r="CQ67" s="83">
        <f t="shared" si="39"/>
        <v>0</v>
      </c>
      <c r="CR67" s="83">
        <f t="shared" si="40"/>
        <v>0</v>
      </c>
      <c r="CS67" s="88">
        <f t="shared" si="45"/>
        <v>0</v>
      </c>
      <c r="CT67" s="88">
        <f>IFERROR(VLOOKUP(CS67,REGISTRATION!$Q$22:$R$32,2),"")</f>
        <v>5</v>
      </c>
      <c r="CU67" s="78" t="str">
        <f t="shared" si="42"/>
        <v>FAILED</v>
      </c>
    </row>
    <row r="68" spans="1:99">
      <c r="A68" s="36">
        <f>REGISTRATION!A69</f>
        <v>59</v>
      </c>
      <c r="B68" s="36">
        <f>REGISTRATION!B69</f>
        <v>0</v>
      </c>
      <c r="C68" s="37" t="str">
        <f>UPPER(CONCATENATE(REGISTRATION!C69," ",REGISTRATION!D69," ",REGISTRATION!F69))</f>
        <v xml:space="preserve">  </v>
      </c>
      <c r="D68" s="90"/>
      <c r="E68" s="77">
        <f t="shared" si="43"/>
        <v>0</v>
      </c>
      <c r="F68" s="80">
        <f t="shared" si="46"/>
        <v>0</v>
      </c>
      <c r="G68" s="90"/>
      <c r="H68" s="77" t="e">
        <f t="shared" si="2"/>
        <v>#DIV/0!</v>
      </c>
      <c r="I68" s="80" t="str">
        <f t="shared" si="47"/>
        <v/>
      </c>
      <c r="J68" s="90"/>
      <c r="K68" s="77">
        <f t="shared" si="3"/>
        <v>0</v>
      </c>
      <c r="L68" s="90"/>
      <c r="M68" s="77">
        <f t="shared" si="4"/>
        <v>0</v>
      </c>
      <c r="N68" s="90"/>
      <c r="O68" s="77" t="str">
        <f t="shared" si="5"/>
        <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f t="shared" si="11"/>
        <v>0</v>
      </c>
      <c r="AS68" s="90"/>
      <c r="AT68" s="77" t="str">
        <f t="shared" si="12"/>
        <v/>
      </c>
      <c r="AU68" s="80">
        <f t="shared" si="13"/>
        <v>0</v>
      </c>
      <c r="AV68" s="90"/>
      <c r="AW68" s="77" t="str">
        <f t="shared" si="14"/>
        <v/>
      </c>
      <c r="AX68" s="90"/>
      <c r="AY68" s="77" t="str">
        <f t="shared" si="15"/>
        <v/>
      </c>
      <c r="AZ68" s="90"/>
      <c r="BA68" s="77" t="str">
        <f t="shared" si="16"/>
        <v/>
      </c>
      <c r="BB68" s="80" t="str">
        <f t="shared" si="17"/>
        <v/>
      </c>
      <c r="BC68" s="82">
        <f t="shared" si="18"/>
        <v>0</v>
      </c>
      <c r="BD68" s="82">
        <f t="shared" si="19"/>
        <v>0</v>
      </c>
      <c r="BE68" s="90"/>
      <c r="BF68" s="77" t="str">
        <f t="shared" si="20"/>
        <v/>
      </c>
      <c r="BG68" s="90"/>
      <c r="BH68" s="77" t="str">
        <f t="shared" si="21"/>
        <v/>
      </c>
      <c r="BI68" s="90"/>
      <c r="BJ68" s="77" t="str">
        <f t="shared" si="44"/>
        <v/>
      </c>
      <c r="BK68" s="87" t="str">
        <f t="shared" si="22"/>
        <v/>
      </c>
      <c r="BL68" s="90"/>
      <c r="BM68" s="77" t="str">
        <f t="shared" si="23"/>
        <v/>
      </c>
      <c r="BN68" s="90"/>
      <c r="BO68" s="77" t="str">
        <f t="shared" si="24"/>
        <v/>
      </c>
      <c r="BP68" s="90"/>
      <c r="BQ68" s="77" t="str">
        <f t="shared" si="25"/>
        <v/>
      </c>
      <c r="BR68" s="90"/>
      <c r="BS68" s="77" t="str">
        <f t="shared" si="26"/>
        <v/>
      </c>
      <c r="BT68" s="90"/>
      <c r="BU68" s="77" t="str">
        <f t="shared" si="27"/>
        <v/>
      </c>
      <c r="BV68" s="89"/>
      <c r="BW68" s="77" t="str">
        <f t="shared" si="28"/>
        <v/>
      </c>
      <c r="BX68" s="89"/>
      <c r="BY68" s="77" t="str">
        <f t="shared" si="29"/>
        <v/>
      </c>
      <c r="BZ68" s="89"/>
      <c r="CA68" s="77" t="str">
        <f t="shared" si="30"/>
        <v/>
      </c>
      <c r="CB68" s="89"/>
      <c r="CC68" s="77" t="str">
        <f t="shared" si="31"/>
        <v/>
      </c>
      <c r="CD68" s="89"/>
      <c r="CE68" s="77" t="str">
        <f t="shared" si="32"/>
        <v/>
      </c>
      <c r="CF68" s="89"/>
      <c r="CG68" s="77" t="str">
        <f t="shared" si="33"/>
        <v/>
      </c>
      <c r="CH68" s="89"/>
      <c r="CI68" s="77" t="str">
        <f t="shared" si="34"/>
        <v/>
      </c>
      <c r="CJ68" s="89"/>
      <c r="CK68" s="77" t="str">
        <f t="shared" si="35"/>
        <v/>
      </c>
      <c r="CL68" s="89"/>
      <c r="CM68" s="77" t="str">
        <f t="shared" si="36"/>
        <v/>
      </c>
      <c r="CN68" s="89"/>
      <c r="CO68" s="77" t="str">
        <f t="shared" si="37"/>
        <v/>
      </c>
      <c r="CP68" s="87" t="str">
        <f t="shared" si="38"/>
        <v/>
      </c>
      <c r="CQ68" s="83">
        <f t="shared" si="39"/>
        <v>0</v>
      </c>
      <c r="CR68" s="83">
        <f t="shared" si="40"/>
        <v>0</v>
      </c>
      <c r="CS68" s="88">
        <f t="shared" si="45"/>
        <v>0</v>
      </c>
      <c r="CT68" s="88">
        <f>IFERROR(VLOOKUP(CS68,REGISTRATION!$Q$22:$R$32,2),"")</f>
        <v>5</v>
      </c>
      <c r="CU68" s="78" t="str">
        <f t="shared" si="42"/>
        <v>FAILED</v>
      </c>
    </row>
    <row r="69" spans="1:99">
      <c r="A69" s="36">
        <f>REGISTRATION!A70</f>
        <v>60</v>
      </c>
      <c r="B69" s="36">
        <f>REGISTRATION!B70</f>
        <v>0</v>
      </c>
      <c r="C69" s="37" t="str">
        <f>UPPER(CONCATENATE(REGISTRATION!C70," ",REGISTRATION!D70," ",REGISTRATION!F70))</f>
        <v xml:space="preserve">  </v>
      </c>
      <c r="D69" s="90"/>
      <c r="E69" s="77">
        <f t="shared" si="43"/>
        <v>0</v>
      </c>
      <c r="F69" s="80">
        <f t="shared" si="46"/>
        <v>0</v>
      </c>
      <c r="G69" s="90"/>
      <c r="H69" s="77" t="e">
        <f t="shared" si="2"/>
        <v>#DIV/0!</v>
      </c>
      <c r="I69" s="80" t="str">
        <f t="shared" si="47"/>
        <v/>
      </c>
      <c r="J69" s="90"/>
      <c r="K69" s="77">
        <f t="shared" si="3"/>
        <v>0</v>
      </c>
      <c r="L69" s="90"/>
      <c r="M69" s="77">
        <f t="shared" si="4"/>
        <v>0</v>
      </c>
      <c r="N69" s="90"/>
      <c r="O69" s="77" t="str">
        <f t="shared" si="5"/>
        <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f t="shared" si="11"/>
        <v>0</v>
      </c>
      <c r="AS69" s="90"/>
      <c r="AT69" s="77" t="str">
        <f t="shared" si="12"/>
        <v/>
      </c>
      <c r="AU69" s="80">
        <f t="shared" si="13"/>
        <v>0</v>
      </c>
      <c r="AV69" s="90"/>
      <c r="AW69" s="77" t="str">
        <f t="shared" si="14"/>
        <v/>
      </c>
      <c r="AX69" s="90"/>
      <c r="AY69" s="77" t="str">
        <f t="shared" si="15"/>
        <v/>
      </c>
      <c r="AZ69" s="90"/>
      <c r="BA69" s="77" t="str">
        <f t="shared" si="16"/>
        <v/>
      </c>
      <c r="BB69" s="80" t="str">
        <f t="shared" si="17"/>
        <v/>
      </c>
      <c r="BC69" s="82">
        <f t="shared" si="18"/>
        <v>0</v>
      </c>
      <c r="BD69" s="82">
        <f t="shared" si="19"/>
        <v>0</v>
      </c>
      <c r="BE69" s="90"/>
      <c r="BF69" s="77" t="str">
        <f t="shared" si="20"/>
        <v/>
      </c>
      <c r="BG69" s="90"/>
      <c r="BH69" s="77" t="str">
        <f t="shared" si="21"/>
        <v/>
      </c>
      <c r="BI69" s="90"/>
      <c r="BJ69" s="77" t="str">
        <f t="shared" si="44"/>
        <v/>
      </c>
      <c r="BK69" s="87" t="str">
        <f t="shared" si="22"/>
        <v/>
      </c>
      <c r="BL69" s="90"/>
      <c r="BM69" s="77" t="str">
        <f t="shared" si="23"/>
        <v/>
      </c>
      <c r="BN69" s="90"/>
      <c r="BO69" s="77" t="str">
        <f t="shared" si="24"/>
        <v/>
      </c>
      <c r="BP69" s="90"/>
      <c r="BQ69" s="77" t="str">
        <f t="shared" si="25"/>
        <v/>
      </c>
      <c r="BR69" s="90"/>
      <c r="BS69" s="77" t="str">
        <f t="shared" si="26"/>
        <v/>
      </c>
      <c r="BT69" s="90"/>
      <c r="BU69" s="77" t="str">
        <f t="shared" si="27"/>
        <v/>
      </c>
      <c r="BV69" s="89"/>
      <c r="BW69" s="77" t="str">
        <f t="shared" si="28"/>
        <v/>
      </c>
      <c r="BX69" s="89"/>
      <c r="BY69" s="77" t="str">
        <f t="shared" si="29"/>
        <v/>
      </c>
      <c r="BZ69" s="89"/>
      <c r="CA69" s="77" t="str">
        <f t="shared" si="30"/>
        <v/>
      </c>
      <c r="CB69" s="89"/>
      <c r="CC69" s="77" t="str">
        <f t="shared" si="31"/>
        <v/>
      </c>
      <c r="CD69" s="89"/>
      <c r="CE69" s="77" t="str">
        <f t="shared" si="32"/>
        <v/>
      </c>
      <c r="CF69" s="89"/>
      <c r="CG69" s="77" t="str">
        <f t="shared" si="33"/>
        <v/>
      </c>
      <c r="CH69" s="89"/>
      <c r="CI69" s="77" t="str">
        <f t="shared" si="34"/>
        <v/>
      </c>
      <c r="CJ69" s="89"/>
      <c r="CK69" s="77" t="str">
        <f t="shared" si="35"/>
        <v/>
      </c>
      <c r="CL69" s="89"/>
      <c r="CM69" s="91" t="str">
        <f t="shared" si="36"/>
        <v/>
      </c>
      <c r="CN69" s="89"/>
      <c r="CO69" s="91" t="str">
        <f t="shared" si="37"/>
        <v/>
      </c>
      <c r="CP69" s="92" t="str">
        <f t="shared" si="38"/>
        <v/>
      </c>
      <c r="CQ69" s="83">
        <f t="shared" si="39"/>
        <v>0</v>
      </c>
      <c r="CR69" s="83">
        <f t="shared" si="40"/>
        <v>0</v>
      </c>
      <c r="CS69" s="88">
        <f t="shared" si="45"/>
        <v>0</v>
      </c>
      <c r="CT69" s="88">
        <f>IFERROR(VLOOKUP(CS69,REGISTRATION!$Q$22:$R$32,2),"")</f>
        <v>5</v>
      </c>
      <c r="CU69" s="78" t="str">
        <f t="shared" si="42"/>
        <v>FAILED</v>
      </c>
    </row>
    <row r="70" spans="1:99">
      <c r="A70" s="36">
        <f>REGISTRATION!A71</f>
        <v>61</v>
      </c>
      <c r="B70" s="36">
        <f>REGISTRATION!B71</f>
        <v>0</v>
      </c>
      <c r="C70" s="37" t="str">
        <f>UPPER(CONCATENATE(REGISTRATION!C71," ",REGISTRATION!D71," ",REGISTRATION!F71))</f>
        <v xml:space="preserve">  </v>
      </c>
      <c r="D70" s="90"/>
      <c r="E70" s="77">
        <f t="shared" si="43"/>
        <v>0</v>
      </c>
      <c r="F70" s="80">
        <f t="shared" si="46"/>
        <v>0</v>
      </c>
      <c r="G70" s="90"/>
      <c r="H70" s="77" t="e">
        <f t="shared" si="2"/>
        <v>#DIV/0!</v>
      </c>
      <c r="I70" s="80" t="str">
        <f t="shared" si="47"/>
        <v/>
      </c>
      <c r="J70" s="90"/>
      <c r="K70" s="77">
        <f t="shared" si="3"/>
        <v>0</v>
      </c>
      <c r="L70" s="90"/>
      <c r="M70" s="77">
        <f t="shared" si="4"/>
        <v>0</v>
      </c>
      <c r="N70" s="90"/>
      <c r="O70" s="77" t="str">
        <f t="shared" si="5"/>
        <v/>
      </c>
      <c r="P70" s="90"/>
      <c r="Q70" s="77" t="str">
        <f t="shared" si="6"/>
        <v/>
      </c>
      <c r="R70" s="90"/>
      <c r="S70" s="77" t="str">
        <f t="shared" si="7"/>
        <v/>
      </c>
      <c r="T70" s="90"/>
      <c r="U70" s="77" t="str">
        <f t="shared" si="8"/>
        <v/>
      </c>
      <c r="V70" s="90"/>
      <c r="W70" s="79"/>
      <c r="X70" s="90"/>
      <c r="Y70" s="79"/>
      <c r="Z70" s="90"/>
      <c r="AA70" s="79"/>
      <c r="AB70" s="79"/>
      <c r="AC70" s="79"/>
      <c r="AD70" s="90"/>
      <c r="AE70" s="79"/>
      <c r="AF70" s="90"/>
      <c r="AG70" s="79"/>
      <c r="AH70" s="90"/>
      <c r="AI70" s="79"/>
      <c r="AJ70" s="90"/>
      <c r="AK70" s="79"/>
      <c r="AL70" s="79"/>
      <c r="AM70" s="79"/>
      <c r="AN70" s="80">
        <f t="shared" si="9"/>
        <v>0</v>
      </c>
      <c r="AO70" s="90"/>
      <c r="AP70" s="77">
        <f t="shared" si="10"/>
        <v>0</v>
      </c>
      <c r="AQ70" s="90"/>
      <c r="AR70" s="77">
        <f t="shared" si="11"/>
        <v>0</v>
      </c>
      <c r="AS70" s="90"/>
      <c r="AT70" s="77" t="str">
        <f t="shared" si="12"/>
        <v/>
      </c>
      <c r="AU70" s="80">
        <f t="shared" si="13"/>
        <v>0</v>
      </c>
      <c r="AV70" s="90"/>
      <c r="AW70" s="77" t="str">
        <f t="shared" si="14"/>
        <v/>
      </c>
      <c r="AX70" s="90"/>
      <c r="AY70" s="77" t="str">
        <f t="shared" si="15"/>
        <v/>
      </c>
      <c r="AZ70" s="90"/>
      <c r="BA70" s="77" t="str">
        <f t="shared" si="16"/>
        <v/>
      </c>
      <c r="BB70" s="80" t="str">
        <f t="shared" si="17"/>
        <v/>
      </c>
      <c r="BC70" s="82">
        <f t="shared" si="18"/>
        <v>0</v>
      </c>
      <c r="BD70" s="82">
        <f t="shared" si="19"/>
        <v>0</v>
      </c>
      <c r="BE70" s="90"/>
      <c r="BF70" s="77" t="str">
        <f t="shared" si="20"/>
        <v/>
      </c>
      <c r="BG70" s="90"/>
      <c r="BH70" s="77" t="str">
        <f t="shared" si="21"/>
        <v/>
      </c>
      <c r="BI70" s="90"/>
      <c r="BJ70" s="77" t="str">
        <f t="shared" si="44"/>
        <v/>
      </c>
      <c r="BK70" s="87" t="str">
        <f t="shared" si="22"/>
        <v/>
      </c>
      <c r="BL70" s="90"/>
      <c r="BM70" s="77" t="str">
        <f t="shared" si="23"/>
        <v/>
      </c>
      <c r="BN70" s="90"/>
      <c r="BO70" s="77" t="str">
        <f t="shared" si="24"/>
        <v/>
      </c>
      <c r="BP70" s="90"/>
      <c r="BQ70" s="77" t="str">
        <f t="shared" si="25"/>
        <v/>
      </c>
      <c r="BR70" s="90"/>
      <c r="BS70" s="77" t="str">
        <f t="shared" si="26"/>
        <v/>
      </c>
      <c r="BT70" s="90"/>
      <c r="BU70" s="77" t="str">
        <f t="shared" si="27"/>
        <v/>
      </c>
      <c r="BV70" s="89"/>
      <c r="BW70" s="77" t="str">
        <f t="shared" si="28"/>
        <v/>
      </c>
      <c r="BX70" s="89"/>
      <c r="BY70" s="77" t="str">
        <f t="shared" si="29"/>
        <v/>
      </c>
      <c r="BZ70" s="89"/>
      <c r="CA70" s="77" t="str">
        <f t="shared" si="30"/>
        <v/>
      </c>
      <c r="CB70" s="89"/>
      <c r="CC70" s="77" t="str">
        <f t="shared" si="31"/>
        <v/>
      </c>
      <c r="CD70" s="89"/>
      <c r="CE70" s="77" t="str">
        <f t="shared" si="32"/>
        <v/>
      </c>
      <c r="CF70" s="89"/>
      <c r="CG70" s="77" t="str">
        <f t="shared" si="33"/>
        <v/>
      </c>
      <c r="CH70" s="89"/>
      <c r="CI70" s="77" t="str">
        <f t="shared" si="34"/>
        <v/>
      </c>
      <c r="CJ70" s="89"/>
      <c r="CK70" s="77" t="str">
        <f t="shared" si="35"/>
        <v/>
      </c>
      <c r="CL70" s="89"/>
      <c r="CM70" s="77" t="str">
        <f t="shared" si="36"/>
        <v/>
      </c>
      <c r="CN70" s="89"/>
      <c r="CO70" s="77" t="str">
        <f t="shared" si="37"/>
        <v/>
      </c>
      <c r="CP70" s="87" t="str">
        <f t="shared" si="38"/>
        <v/>
      </c>
      <c r="CQ70" s="83">
        <f t="shared" si="39"/>
        <v>0</v>
      </c>
      <c r="CR70" s="83">
        <f t="shared" si="40"/>
        <v>0</v>
      </c>
      <c r="CS70" s="88">
        <f t="shared" si="45"/>
        <v>0</v>
      </c>
      <c r="CT70" s="88">
        <f>IFERROR(VLOOKUP(CS70,REGISTRATION!$Q$22:$R$32,2),"")</f>
        <v>5</v>
      </c>
      <c r="CU70" s="78"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9"/>
  <sheetViews>
    <sheetView topLeftCell="A23" zoomScaleSheetLayoutView="100" workbookViewId="0">
      <selection activeCell="L14" sqref="L14"/>
    </sheetView>
  </sheetViews>
  <sheetFormatPr defaultRowHeight="15"/>
  <cols>
    <col min="1" max="1" width="3.85546875" customWidth="1"/>
    <col min="2" max="2" width="27.28515625" customWidth="1"/>
  </cols>
  <sheetData>
    <row r="2" spans="1:16">
      <c r="A2" s="232" t="str">
        <f>UPPER(CONCATENATE("GRADING SHEET A.Y."," ",REGISTRATION!Q12))</f>
        <v>GRADING SHEET A.Y. 2017-2018</v>
      </c>
      <c r="B2" s="232"/>
      <c r="C2" s="232"/>
      <c r="D2" s="232"/>
      <c r="E2" s="232"/>
      <c r="F2" s="232"/>
      <c r="G2" s="232"/>
      <c r="H2" s="232"/>
      <c r="I2" s="232"/>
      <c r="J2" s="232"/>
      <c r="K2" s="232"/>
      <c r="L2" s="232"/>
      <c r="M2" s="232"/>
      <c r="N2" s="232"/>
      <c r="O2" s="232"/>
      <c r="P2" s="232"/>
    </row>
    <row r="3" spans="1:16">
      <c r="A3" s="232"/>
      <c r="B3" s="232"/>
      <c r="C3" s="232"/>
      <c r="D3" s="232"/>
      <c r="E3" s="232"/>
      <c r="F3" s="232"/>
      <c r="G3" s="232"/>
      <c r="H3" s="232"/>
      <c r="I3" s="232"/>
      <c r="J3" s="232"/>
      <c r="K3" s="232"/>
      <c r="L3" s="232"/>
      <c r="M3" s="232"/>
      <c r="N3" s="232"/>
      <c r="O3" s="232"/>
      <c r="P3" s="232"/>
    </row>
    <row r="5" spans="1:16">
      <c r="B5" t="str">
        <f>REGISTRATION!A6</f>
        <v>Subject:</v>
      </c>
      <c r="C5" s="107" t="str">
        <f>REGISTRATION!C6</f>
        <v>Web Development</v>
      </c>
      <c r="D5" s="105"/>
      <c r="E5" s="105"/>
      <c r="F5" s="105"/>
      <c r="G5" s="105"/>
      <c r="H5" s="105"/>
    </row>
    <row r="6" spans="1:16">
      <c r="B6" t="str">
        <f>REGISTRATION!A7</f>
        <v>Subject Code:</v>
      </c>
      <c r="C6" s="108" t="str">
        <f>REGISTRATION!C7</f>
        <v>DCIT 65</v>
      </c>
      <c r="D6" s="106"/>
      <c r="E6" s="106"/>
      <c r="F6" s="106"/>
      <c r="G6" s="106"/>
      <c r="H6" s="106"/>
    </row>
    <row r="7" spans="1:16">
      <c r="B7" t="s">
        <v>170</v>
      </c>
      <c r="C7" s="108" t="str">
        <f>'SEMESTRAL GRADE'!C16:E16</f>
        <v>BSIT D</v>
      </c>
      <c r="D7" s="106"/>
      <c r="E7" s="106"/>
      <c r="F7" s="106"/>
      <c r="G7" s="106"/>
      <c r="H7" s="106"/>
    </row>
    <row r="8" spans="1:16">
      <c r="B8" t="str">
        <f>'SEMESTRAL GRADE'!B17</f>
        <v>Semester/Summer,AY</v>
      </c>
      <c r="C8" s="107" t="str">
        <f>'SEMESTRAL GRADE'!C17:E17</f>
        <v>SECOND SEMESTER A.Y. 2017-2018</v>
      </c>
      <c r="D8" s="105"/>
      <c r="E8" s="105"/>
      <c r="F8" s="105"/>
      <c r="G8" s="105"/>
      <c r="H8" s="105"/>
    </row>
    <row r="9" spans="1:16" ht="15.75" thickBot="1"/>
    <row r="10" spans="1:16" ht="15" customHeight="1">
      <c r="A10" s="244" t="s">
        <v>12</v>
      </c>
      <c r="B10" s="38" t="s">
        <v>85</v>
      </c>
      <c r="C10" s="233" t="s">
        <v>86</v>
      </c>
      <c r="D10" s="233"/>
      <c r="E10" s="233"/>
      <c r="F10" s="233"/>
      <c r="G10" s="233"/>
      <c r="H10" s="233"/>
      <c r="I10" s="233"/>
      <c r="J10" s="233" t="s">
        <v>87</v>
      </c>
      <c r="K10" s="233"/>
      <c r="L10" s="233"/>
      <c r="M10" s="233"/>
      <c r="N10" s="234" t="s">
        <v>32</v>
      </c>
      <c r="O10" s="235"/>
      <c r="P10" s="238" t="s">
        <v>88</v>
      </c>
    </row>
    <row r="11" spans="1:16">
      <c r="A11" s="245"/>
      <c r="B11" s="241" t="s">
        <v>89</v>
      </c>
      <c r="C11" s="39" t="s">
        <v>93</v>
      </c>
      <c r="D11" s="40" t="s">
        <v>129</v>
      </c>
      <c r="E11" s="39" t="s">
        <v>20</v>
      </c>
      <c r="F11" s="39" t="s">
        <v>62</v>
      </c>
      <c r="G11" s="39" t="s">
        <v>66</v>
      </c>
      <c r="H11" s="243" t="s">
        <v>90</v>
      </c>
      <c r="I11" s="243"/>
      <c r="J11" s="39" t="s">
        <v>169</v>
      </c>
      <c r="K11" s="39" t="s">
        <v>94</v>
      </c>
      <c r="L11" s="243" t="s">
        <v>91</v>
      </c>
      <c r="M11" s="243"/>
      <c r="N11" s="236"/>
      <c r="O11" s="237"/>
      <c r="P11" s="239"/>
    </row>
    <row r="12" spans="1:16" ht="15.75" thickBot="1">
      <c r="A12" s="246"/>
      <c r="B12" s="242"/>
      <c r="C12" s="41">
        <f>'RAW GRADES'!F7</f>
        <v>0.3</v>
      </c>
      <c r="D12" s="41">
        <f>'RAW GRADES'!I7</f>
        <v>0.3</v>
      </c>
      <c r="E12" s="41">
        <f>'RAW GRADES'!AN7</f>
        <v>0.2</v>
      </c>
      <c r="F12" s="41">
        <f>'RAW GRADES'!AU7</f>
        <v>0.1</v>
      </c>
      <c r="G12" s="41">
        <f>'RAW GRADES'!BB7</f>
        <v>0.1</v>
      </c>
      <c r="H12" s="42" t="s">
        <v>92</v>
      </c>
      <c r="I12" s="42" t="s">
        <v>39</v>
      </c>
      <c r="J12" s="41">
        <f>'RAW GRADES'!BK7</f>
        <v>0.7</v>
      </c>
      <c r="K12" s="41">
        <f>'RAW GRADES'!CP7</f>
        <v>0.3</v>
      </c>
      <c r="L12" s="41" t="s">
        <v>92</v>
      </c>
      <c r="M12" s="42" t="s">
        <v>39</v>
      </c>
      <c r="N12" s="43" t="s">
        <v>92</v>
      </c>
      <c r="O12" s="43" t="s">
        <v>39</v>
      </c>
      <c r="P12" s="240"/>
    </row>
    <row r="13" spans="1:16">
      <c r="A13" s="44">
        <v>1</v>
      </c>
      <c r="B13" s="45" t="str">
        <f>'RAW GRADES'!C10</f>
        <v>AGUSTIN NIÑA AIRA C</v>
      </c>
      <c r="C13" s="46">
        <f>'RAW GRADES'!F10</f>
        <v>19.999999999999996</v>
      </c>
      <c r="D13" s="74" t="str">
        <f>'RAW GRADES'!I10</f>
        <v/>
      </c>
      <c r="E13" s="47">
        <f>'RAW GRADES'!AN10</f>
        <v>12.5</v>
      </c>
      <c r="F13" s="47">
        <f>'RAW GRADES'!AU10</f>
        <v>4.6500000000000004</v>
      </c>
      <c r="G13" s="47" t="str">
        <f>'RAW GRADES'!BB10</f>
        <v/>
      </c>
      <c r="H13" s="48">
        <f>'RAW GRADES'!BC10</f>
        <v>37.149999999999991</v>
      </c>
      <c r="I13" s="48">
        <f>'RAW GRADES'!BD10</f>
        <v>37.15</v>
      </c>
      <c r="J13" s="47" t="str">
        <f>'RAW GRADES'!BK10</f>
        <v/>
      </c>
      <c r="K13" s="47" t="str">
        <f>'RAW GRADES'!CP10</f>
        <v/>
      </c>
      <c r="L13" s="47">
        <f>'RAW GRADES'!CQ10</f>
        <v>0</v>
      </c>
      <c r="M13" s="49">
        <f>'RAW GRADES'!CR10</f>
        <v>0</v>
      </c>
      <c r="N13" s="50">
        <f>'RAW GRADES'!CS10</f>
        <v>14.86</v>
      </c>
      <c r="O13" s="51">
        <f>'RAW GRADES'!CT10</f>
        <v>5</v>
      </c>
      <c r="P13" s="54" t="str">
        <f>IF(O13&gt;3,"FAILED","PASSED")</f>
        <v>FAILED</v>
      </c>
    </row>
    <row r="14" spans="1:16">
      <c r="A14" s="44">
        <v>2</v>
      </c>
      <c r="B14" s="45" t="str">
        <f>'RAW GRADES'!C11</f>
        <v>AMON LELWEL M</v>
      </c>
      <c r="C14" s="52">
        <f>'RAW GRADES'!F11</f>
        <v>19.599999999999998</v>
      </c>
      <c r="D14" s="74" t="str">
        <f>'RAW GRADES'!I11</f>
        <v/>
      </c>
      <c r="E14" s="47">
        <f>'RAW GRADES'!AN11</f>
        <v>14.5</v>
      </c>
      <c r="F14" s="47">
        <f>'RAW GRADES'!AU11</f>
        <v>0</v>
      </c>
      <c r="G14" s="47" t="str">
        <f>'RAW GRADES'!BB11</f>
        <v/>
      </c>
      <c r="H14" s="48">
        <f>'RAW GRADES'!BC11</f>
        <v>34.099999999999994</v>
      </c>
      <c r="I14" s="48">
        <f>'RAW GRADES'!BD11</f>
        <v>34.1</v>
      </c>
      <c r="J14" s="47" t="str">
        <f>'RAW GRADES'!BK11</f>
        <v/>
      </c>
      <c r="K14" s="47" t="str">
        <f>'RAW GRADES'!CP11</f>
        <v/>
      </c>
      <c r="L14" s="47">
        <f>'RAW GRADES'!CQ11</f>
        <v>0</v>
      </c>
      <c r="M14" s="49">
        <f>'RAW GRADES'!CR11</f>
        <v>0</v>
      </c>
      <c r="N14" s="53">
        <f>'RAW GRADES'!CS11</f>
        <v>13.64</v>
      </c>
      <c r="O14" s="51">
        <f>'RAW GRADES'!CT11</f>
        <v>5</v>
      </c>
      <c r="P14" s="54" t="str">
        <f>IF(O14&gt;3,"FAILED","PASSED")</f>
        <v>FAILED</v>
      </c>
    </row>
    <row r="15" spans="1:16">
      <c r="A15" s="44">
        <v>3</v>
      </c>
      <c r="B15" s="45" t="str">
        <f>'RAW GRADES'!C12</f>
        <v>ARCILLA MARJORIE G</v>
      </c>
      <c r="C15" s="52">
        <f>'RAW GRADES'!F12</f>
        <v>21.2</v>
      </c>
      <c r="D15" s="74" t="str">
        <f>'RAW GRADES'!I12</f>
        <v/>
      </c>
      <c r="E15" s="47">
        <f>'RAW GRADES'!AN12</f>
        <v>12.5</v>
      </c>
      <c r="F15" s="47">
        <f>'RAW GRADES'!AU12</f>
        <v>4.6500000000000004</v>
      </c>
      <c r="G15" s="47" t="str">
        <f>'RAW GRADES'!BB12</f>
        <v/>
      </c>
      <c r="H15" s="48">
        <f>'RAW GRADES'!BC12</f>
        <v>38.349999999999994</v>
      </c>
      <c r="I15" s="48">
        <f>'RAW GRADES'!BD12</f>
        <v>38.35</v>
      </c>
      <c r="J15" s="47" t="str">
        <f>'RAW GRADES'!BK12</f>
        <v/>
      </c>
      <c r="K15" s="47" t="str">
        <f>'RAW GRADES'!CP12</f>
        <v/>
      </c>
      <c r="L15" s="47">
        <f>'RAW GRADES'!CQ12</f>
        <v>0</v>
      </c>
      <c r="M15" s="49">
        <f>'RAW GRADES'!CR12</f>
        <v>0</v>
      </c>
      <c r="N15" s="53">
        <f>'RAW GRADES'!CS12</f>
        <v>15.340000000000002</v>
      </c>
      <c r="O15" s="51">
        <f>'RAW GRADES'!CT12</f>
        <v>5</v>
      </c>
      <c r="P15" s="54" t="str">
        <f t="shared" ref="P15:P73" si="0">IF(O15&gt;3,"FAILED","PASSED")</f>
        <v>FAILED</v>
      </c>
    </row>
    <row r="16" spans="1:16">
      <c r="A16" s="44">
        <v>4</v>
      </c>
      <c r="B16" s="45" t="str">
        <f>'RAW GRADES'!C13</f>
        <v>BAULA BENJIE L</v>
      </c>
      <c r="C16" s="52">
        <f>'RAW GRADES'!F13</f>
        <v>21.2</v>
      </c>
      <c r="D16" s="74" t="str">
        <f>'RAW GRADES'!I13</f>
        <v/>
      </c>
      <c r="E16" s="47">
        <f>'RAW GRADES'!AN13</f>
        <v>7</v>
      </c>
      <c r="F16" s="47">
        <f>'RAW GRADES'!AU13</f>
        <v>4.25</v>
      </c>
      <c r="G16" s="47" t="str">
        <f>'RAW GRADES'!BB13</f>
        <v/>
      </c>
      <c r="H16" s="48">
        <f>'RAW GRADES'!BC13</f>
        <v>32.450000000000003</v>
      </c>
      <c r="I16" s="48">
        <f>'RAW GRADES'!BD13</f>
        <v>32.450000000000003</v>
      </c>
      <c r="J16" s="47" t="str">
        <f>'RAW GRADES'!BK13</f>
        <v/>
      </c>
      <c r="K16" s="47" t="str">
        <f>'RAW GRADES'!CP13</f>
        <v/>
      </c>
      <c r="L16" s="47">
        <f>'RAW GRADES'!CQ13</f>
        <v>0</v>
      </c>
      <c r="M16" s="49">
        <f>'RAW GRADES'!CR13</f>
        <v>0</v>
      </c>
      <c r="N16" s="53">
        <f>'RAW GRADES'!CS13</f>
        <v>12.980000000000002</v>
      </c>
      <c r="O16" s="51">
        <f>'RAW GRADES'!CT13</f>
        <v>5</v>
      </c>
      <c r="P16" s="54" t="str">
        <f t="shared" si="0"/>
        <v>FAILED</v>
      </c>
    </row>
    <row r="17" spans="1:16">
      <c r="A17" s="44">
        <v>5</v>
      </c>
      <c r="B17" s="45" t="str">
        <f>'RAW GRADES'!C14</f>
        <v>BAYOT JEREMY M</v>
      </c>
      <c r="C17" s="52">
        <f>'RAW GRADES'!F14</f>
        <v>23.599999999999998</v>
      </c>
      <c r="D17" s="74" t="str">
        <f>'RAW GRADES'!I14</f>
        <v/>
      </c>
      <c r="E17" s="47">
        <f>'RAW GRADES'!AN14</f>
        <v>12.5</v>
      </c>
      <c r="F17" s="47">
        <f>'RAW GRADES'!AU14</f>
        <v>4.7</v>
      </c>
      <c r="G17" s="47" t="str">
        <f>'RAW GRADES'!BB14</f>
        <v/>
      </c>
      <c r="H17" s="48">
        <f>'RAW GRADES'!BC14</f>
        <v>40.799999999999997</v>
      </c>
      <c r="I17" s="48">
        <f>'RAW GRADES'!BD14</f>
        <v>40.799999999999997</v>
      </c>
      <c r="J17" s="47" t="str">
        <f>'RAW GRADES'!BK14</f>
        <v/>
      </c>
      <c r="K17" s="47" t="str">
        <f>'RAW GRADES'!CP14</f>
        <v/>
      </c>
      <c r="L17" s="47">
        <f>'RAW GRADES'!CQ14</f>
        <v>0</v>
      </c>
      <c r="M17" s="49">
        <f>'RAW GRADES'!CR14</f>
        <v>0</v>
      </c>
      <c r="N17" s="53">
        <f>'RAW GRADES'!CS14</f>
        <v>16.32</v>
      </c>
      <c r="O17" s="51">
        <f>'RAW GRADES'!CT14</f>
        <v>5</v>
      </c>
      <c r="P17" s="54" t="str">
        <f t="shared" si="0"/>
        <v>FAILED</v>
      </c>
    </row>
    <row r="18" spans="1:16">
      <c r="A18" s="44">
        <v>6</v>
      </c>
      <c r="B18" s="45" t="str">
        <f>'RAW GRADES'!C15</f>
        <v>BRIZUELA SHAINA N</v>
      </c>
      <c r="C18" s="52">
        <f>'RAW GRADES'!F15</f>
        <v>16</v>
      </c>
      <c r="D18" s="74" t="str">
        <f>'RAW GRADES'!I15</f>
        <v/>
      </c>
      <c r="E18" s="47">
        <f>'RAW GRADES'!AN15</f>
        <v>17.5</v>
      </c>
      <c r="F18" s="47">
        <f>'RAW GRADES'!AU15</f>
        <v>4.5</v>
      </c>
      <c r="G18" s="47" t="str">
        <f>'RAW GRADES'!BB15</f>
        <v/>
      </c>
      <c r="H18" s="48">
        <f>'RAW GRADES'!BC15</f>
        <v>38</v>
      </c>
      <c r="I18" s="48">
        <f>'RAW GRADES'!BD15</f>
        <v>38</v>
      </c>
      <c r="J18" s="47" t="str">
        <f>'RAW GRADES'!BK15</f>
        <v/>
      </c>
      <c r="K18" s="47" t="str">
        <f>'RAW GRADES'!CP15</f>
        <v/>
      </c>
      <c r="L18" s="47">
        <f>'RAW GRADES'!CQ15</f>
        <v>0</v>
      </c>
      <c r="M18" s="49">
        <f>'RAW GRADES'!CR15</f>
        <v>0</v>
      </c>
      <c r="N18" s="53">
        <f>'RAW GRADES'!CS15</f>
        <v>15.200000000000001</v>
      </c>
      <c r="O18" s="51">
        <f>'RAW GRADES'!CT15</f>
        <v>5</v>
      </c>
      <c r="P18" s="54" t="str">
        <f t="shared" si="0"/>
        <v>FAILED</v>
      </c>
    </row>
    <row r="19" spans="1:16">
      <c r="A19" s="44">
        <v>7</v>
      </c>
      <c r="B19" s="45" t="str">
        <f>'RAW GRADES'!C16</f>
        <v>BULOSAN APRIL JOHN B</v>
      </c>
      <c r="C19" s="52">
        <f>'RAW GRADES'!F16</f>
        <v>17.599999999999998</v>
      </c>
      <c r="D19" s="74" t="str">
        <f>'RAW GRADES'!I16</f>
        <v/>
      </c>
      <c r="E19" s="47">
        <f>'RAW GRADES'!AN16</f>
        <v>14.5</v>
      </c>
      <c r="F19" s="47">
        <f>'RAW GRADES'!AU16</f>
        <v>4.7</v>
      </c>
      <c r="G19" s="47" t="str">
        <f>'RAW GRADES'!BB16</f>
        <v/>
      </c>
      <c r="H19" s="48">
        <f>'RAW GRADES'!BC16</f>
        <v>36.799999999999997</v>
      </c>
      <c r="I19" s="48">
        <f>'RAW GRADES'!BD16</f>
        <v>36.799999999999997</v>
      </c>
      <c r="J19" s="47" t="str">
        <f>'RAW GRADES'!BK16</f>
        <v/>
      </c>
      <c r="K19" s="47" t="str">
        <f>'RAW GRADES'!CP16</f>
        <v/>
      </c>
      <c r="L19" s="47">
        <f>'RAW GRADES'!CQ16</f>
        <v>0</v>
      </c>
      <c r="M19" s="49">
        <f>'RAW GRADES'!CR16</f>
        <v>0</v>
      </c>
      <c r="N19" s="53">
        <f>'RAW GRADES'!CS16</f>
        <v>14.719999999999999</v>
      </c>
      <c r="O19" s="51">
        <f>'RAW GRADES'!CT16</f>
        <v>5</v>
      </c>
      <c r="P19" s="54" t="str">
        <f t="shared" si="0"/>
        <v>FAILED</v>
      </c>
    </row>
    <row r="20" spans="1:16">
      <c r="A20" s="44">
        <v>8</v>
      </c>
      <c r="B20" s="45" t="str">
        <f>'RAW GRADES'!C17</f>
        <v>CADELIÑA CHELOU MAE G</v>
      </c>
      <c r="C20" s="52">
        <f>'RAW GRADES'!F17</f>
        <v>23.599999999999998</v>
      </c>
      <c r="D20" s="74" t="str">
        <f>'RAW GRADES'!I17</f>
        <v/>
      </c>
      <c r="E20" s="47">
        <f>'RAW GRADES'!AN17</f>
        <v>15</v>
      </c>
      <c r="F20" s="47">
        <f>'RAW GRADES'!AU17</f>
        <v>4.7</v>
      </c>
      <c r="G20" s="47" t="str">
        <f>'RAW GRADES'!BB17</f>
        <v/>
      </c>
      <c r="H20" s="48">
        <f>'RAW GRADES'!BC17</f>
        <v>43.3</v>
      </c>
      <c r="I20" s="48">
        <f>'RAW GRADES'!BD17</f>
        <v>43.3</v>
      </c>
      <c r="J20" s="47" t="str">
        <f>'RAW GRADES'!BK17</f>
        <v/>
      </c>
      <c r="K20" s="47" t="str">
        <f>'RAW GRADES'!CP17</f>
        <v/>
      </c>
      <c r="L20" s="47">
        <f>'RAW GRADES'!CQ17</f>
        <v>0</v>
      </c>
      <c r="M20" s="49">
        <f>'RAW GRADES'!CR17</f>
        <v>0</v>
      </c>
      <c r="N20" s="53">
        <f>'RAW GRADES'!CS17</f>
        <v>17.32</v>
      </c>
      <c r="O20" s="51">
        <f>'RAW GRADES'!CT17</f>
        <v>5</v>
      </c>
      <c r="P20" s="54" t="str">
        <f t="shared" si="0"/>
        <v>FAILED</v>
      </c>
    </row>
    <row r="21" spans="1:16">
      <c r="A21" s="44">
        <v>9</v>
      </c>
      <c r="B21" s="45" t="str">
        <f>'RAW GRADES'!C18</f>
        <v>CAMAÑAG ZACHARIE JOHN V</v>
      </c>
      <c r="C21" s="52">
        <f>'RAW GRADES'!F18</f>
        <v>21.999999999999996</v>
      </c>
      <c r="D21" s="74" t="str">
        <f>'RAW GRADES'!I18</f>
        <v/>
      </c>
      <c r="E21" s="47">
        <f>'RAW GRADES'!AN18</f>
        <v>18.5</v>
      </c>
      <c r="F21" s="47">
        <f>'RAW GRADES'!AU18</f>
        <v>4.25</v>
      </c>
      <c r="G21" s="47" t="str">
        <f>'RAW GRADES'!BB18</f>
        <v/>
      </c>
      <c r="H21" s="48">
        <f>'RAW GRADES'!BC18</f>
        <v>44.75</v>
      </c>
      <c r="I21" s="48">
        <f>'RAW GRADES'!BD18</f>
        <v>44.75</v>
      </c>
      <c r="J21" s="47" t="str">
        <f>'RAW GRADES'!BK18</f>
        <v/>
      </c>
      <c r="K21" s="47" t="str">
        <f>'RAW GRADES'!CP18</f>
        <v/>
      </c>
      <c r="L21" s="47">
        <f>'RAW GRADES'!CQ18</f>
        <v>0</v>
      </c>
      <c r="M21" s="49">
        <f>'RAW GRADES'!CR18</f>
        <v>0</v>
      </c>
      <c r="N21" s="53">
        <f>'RAW GRADES'!CS18</f>
        <v>17.900000000000002</v>
      </c>
      <c r="O21" s="51">
        <f>'RAW GRADES'!CT18</f>
        <v>5</v>
      </c>
      <c r="P21" s="54" t="str">
        <f t="shared" si="0"/>
        <v>FAILED</v>
      </c>
    </row>
    <row r="22" spans="1:16">
      <c r="A22" s="44">
        <v>10</v>
      </c>
      <c r="B22" s="45" t="str">
        <f>'RAW GRADES'!C19</f>
        <v>CAPARAS AJ ZEUS A</v>
      </c>
      <c r="C22" s="52">
        <f>'RAW GRADES'!F19</f>
        <v>21.2</v>
      </c>
      <c r="D22" s="74" t="str">
        <f>'RAW GRADES'!I19</f>
        <v/>
      </c>
      <c r="E22" s="47">
        <f>'RAW GRADES'!AN19</f>
        <v>13</v>
      </c>
      <c r="F22" s="47">
        <f>'RAW GRADES'!AU19</f>
        <v>0</v>
      </c>
      <c r="G22" s="47" t="str">
        <f>'RAW GRADES'!BB19</f>
        <v/>
      </c>
      <c r="H22" s="48">
        <f>'RAW GRADES'!BC19</f>
        <v>34.200000000000003</v>
      </c>
      <c r="I22" s="48">
        <f>'RAW GRADES'!BD19</f>
        <v>34.200000000000003</v>
      </c>
      <c r="J22" s="47" t="str">
        <f>'RAW GRADES'!BK19</f>
        <v/>
      </c>
      <c r="K22" s="47" t="str">
        <f>'RAW GRADES'!CP19</f>
        <v/>
      </c>
      <c r="L22" s="47">
        <f>'RAW GRADES'!CQ19</f>
        <v>0</v>
      </c>
      <c r="M22" s="49">
        <f>'RAW GRADES'!CR19</f>
        <v>0</v>
      </c>
      <c r="N22" s="53">
        <f>'RAW GRADES'!CS19</f>
        <v>13.680000000000001</v>
      </c>
      <c r="O22" s="51">
        <f>'RAW GRADES'!CT19</f>
        <v>5</v>
      </c>
      <c r="P22" s="54" t="str">
        <f t="shared" si="0"/>
        <v>FAILED</v>
      </c>
    </row>
    <row r="23" spans="1:16">
      <c r="A23" s="44">
        <v>11</v>
      </c>
      <c r="B23" s="45" t="str">
        <f>'RAW GRADES'!C20</f>
        <v>CENDAÑA OLIVER IVAN A</v>
      </c>
      <c r="C23" s="52">
        <f>'RAW GRADES'!F20</f>
        <v>23.599999999999998</v>
      </c>
      <c r="D23" s="74" t="str">
        <f>'RAW GRADES'!I20</f>
        <v/>
      </c>
      <c r="E23" s="47">
        <f>'RAW GRADES'!AN20</f>
        <v>14</v>
      </c>
      <c r="F23" s="47">
        <f>'RAW GRADES'!AU20</f>
        <v>4.6500000000000004</v>
      </c>
      <c r="G23" s="47" t="str">
        <f>'RAW GRADES'!BB20</f>
        <v/>
      </c>
      <c r="H23" s="48">
        <f>'RAW GRADES'!BC20</f>
        <v>42.25</v>
      </c>
      <c r="I23" s="48">
        <f>'RAW GRADES'!BD20</f>
        <v>42.25</v>
      </c>
      <c r="J23" s="47" t="str">
        <f>'RAW GRADES'!BK20</f>
        <v/>
      </c>
      <c r="K23" s="47" t="str">
        <f>'RAW GRADES'!CP20</f>
        <v/>
      </c>
      <c r="L23" s="47">
        <f>'RAW GRADES'!CQ20</f>
        <v>0</v>
      </c>
      <c r="M23" s="49">
        <f>'RAW GRADES'!CR20</f>
        <v>0</v>
      </c>
      <c r="N23" s="53">
        <f>'RAW GRADES'!CS20</f>
        <v>16.900000000000002</v>
      </c>
      <c r="O23" s="51">
        <f>'RAW GRADES'!CT20</f>
        <v>5</v>
      </c>
      <c r="P23" s="54" t="str">
        <f t="shared" si="0"/>
        <v>FAILED</v>
      </c>
    </row>
    <row r="24" spans="1:16">
      <c r="A24" s="44">
        <v>12</v>
      </c>
      <c r="B24" s="45" t="str">
        <f>'RAW GRADES'!C21</f>
        <v>CIRILLO CHANTAL KAYE B</v>
      </c>
      <c r="C24" s="52">
        <f>'RAW GRADES'!F21</f>
        <v>14.399999999999999</v>
      </c>
      <c r="D24" s="74" t="str">
        <f>'RAW GRADES'!I21</f>
        <v/>
      </c>
      <c r="E24" s="47">
        <f>'RAW GRADES'!AN21</f>
        <v>16</v>
      </c>
      <c r="F24" s="47">
        <f>'RAW GRADES'!AU21</f>
        <v>0</v>
      </c>
      <c r="G24" s="47" t="str">
        <f>'RAW GRADES'!BB21</f>
        <v/>
      </c>
      <c r="H24" s="48">
        <f>'RAW GRADES'!BC21</f>
        <v>30.4</v>
      </c>
      <c r="I24" s="48">
        <f>'RAW GRADES'!BD21</f>
        <v>30.4</v>
      </c>
      <c r="J24" s="47" t="str">
        <f>'RAW GRADES'!BK21</f>
        <v/>
      </c>
      <c r="K24" s="47" t="str">
        <f>'RAW GRADES'!CP21</f>
        <v/>
      </c>
      <c r="L24" s="47">
        <f>'RAW GRADES'!CQ21</f>
        <v>0</v>
      </c>
      <c r="M24" s="49">
        <f>'RAW GRADES'!CR21</f>
        <v>0</v>
      </c>
      <c r="N24" s="53">
        <f>'RAW GRADES'!CS21</f>
        <v>12.16</v>
      </c>
      <c r="O24" s="51">
        <f>'RAW GRADES'!CT21</f>
        <v>5</v>
      </c>
      <c r="P24" s="54" t="str">
        <f t="shared" si="0"/>
        <v>FAILED</v>
      </c>
    </row>
    <row r="25" spans="1:16">
      <c r="A25" s="44">
        <v>13</v>
      </c>
      <c r="B25" s="45" t="str">
        <f>'RAW GRADES'!C22</f>
        <v>COSTA JERAMIE H</v>
      </c>
      <c r="C25" s="52">
        <f>'RAW GRADES'!F22</f>
        <v>13.599999999999998</v>
      </c>
      <c r="D25" s="74" t="str">
        <f>'RAW GRADES'!I22</f>
        <v/>
      </c>
      <c r="E25" s="47">
        <f>'RAW GRADES'!AN22</f>
        <v>15.5</v>
      </c>
      <c r="F25" s="47">
        <f>'RAW GRADES'!AU22</f>
        <v>4.7</v>
      </c>
      <c r="G25" s="47" t="str">
        <f>'RAW GRADES'!BB22</f>
        <v/>
      </c>
      <c r="H25" s="48">
        <f>'RAW GRADES'!BC22</f>
        <v>33.799999999999997</v>
      </c>
      <c r="I25" s="48">
        <f>'RAW GRADES'!BD22</f>
        <v>33.799999999999997</v>
      </c>
      <c r="J25" s="47" t="str">
        <f>'RAW GRADES'!BK22</f>
        <v/>
      </c>
      <c r="K25" s="47" t="str">
        <f>'RAW GRADES'!CP22</f>
        <v/>
      </c>
      <c r="L25" s="47">
        <f>'RAW GRADES'!CQ22</f>
        <v>0</v>
      </c>
      <c r="M25" s="49">
        <f>'RAW GRADES'!CR22</f>
        <v>0</v>
      </c>
      <c r="N25" s="53">
        <f>'RAW GRADES'!CS22</f>
        <v>13.52</v>
      </c>
      <c r="O25" s="51">
        <f>'RAW GRADES'!CT22</f>
        <v>5</v>
      </c>
      <c r="P25" s="54" t="str">
        <f t="shared" si="0"/>
        <v>FAILED</v>
      </c>
    </row>
    <row r="26" spans="1:16">
      <c r="A26" s="44">
        <v>14</v>
      </c>
      <c r="B26" s="45" t="str">
        <f>'RAW GRADES'!C23</f>
        <v>CUPINO RHONEL S</v>
      </c>
      <c r="C26" s="52">
        <f>'RAW GRADES'!F23</f>
        <v>19.2</v>
      </c>
      <c r="D26" s="74" t="str">
        <f>'RAW GRADES'!I23</f>
        <v/>
      </c>
      <c r="E26" s="47">
        <f>'RAW GRADES'!AN23</f>
        <v>11</v>
      </c>
      <c r="F26" s="47">
        <f>'RAW GRADES'!AU23</f>
        <v>0</v>
      </c>
      <c r="G26" s="47" t="str">
        <f>'RAW GRADES'!BB23</f>
        <v/>
      </c>
      <c r="H26" s="48">
        <f>'RAW GRADES'!BC23</f>
        <v>30.2</v>
      </c>
      <c r="I26" s="48">
        <f>'RAW GRADES'!BD23</f>
        <v>30.2</v>
      </c>
      <c r="J26" s="47" t="str">
        <f>'RAW GRADES'!BK23</f>
        <v/>
      </c>
      <c r="K26" s="47" t="str">
        <f>'RAW GRADES'!CP23</f>
        <v/>
      </c>
      <c r="L26" s="47">
        <f>'RAW GRADES'!CQ23</f>
        <v>0</v>
      </c>
      <c r="M26" s="49">
        <f>'RAW GRADES'!CR23</f>
        <v>0</v>
      </c>
      <c r="N26" s="53">
        <f>'RAW GRADES'!CS23</f>
        <v>12.08</v>
      </c>
      <c r="O26" s="51">
        <f>'RAW GRADES'!CT23</f>
        <v>5</v>
      </c>
      <c r="P26" s="54" t="str">
        <f t="shared" si="0"/>
        <v>FAILED</v>
      </c>
    </row>
    <row r="27" spans="1:16">
      <c r="A27" s="44">
        <v>15</v>
      </c>
      <c r="B27" s="45" t="str">
        <f>'RAW GRADES'!C24</f>
        <v>EMPERADOR VANESSA AIRA R</v>
      </c>
      <c r="C27" s="52">
        <f>'RAW GRADES'!F24</f>
        <v>16.399999999999999</v>
      </c>
      <c r="D27" s="74" t="str">
        <f>'RAW GRADES'!I24</f>
        <v/>
      </c>
      <c r="E27" s="47">
        <f>'RAW GRADES'!AN24</f>
        <v>14.5</v>
      </c>
      <c r="F27" s="47">
        <f>'RAW GRADES'!AU24</f>
        <v>4.7</v>
      </c>
      <c r="G27" s="47" t="str">
        <f>'RAW GRADES'!BB24</f>
        <v/>
      </c>
      <c r="H27" s="48">
        <f>'RAW GRADES'!BC24</f>
        <v>35.599999999999994</v>
      </c>
      <c r="I27" s="48">
        <f>'RAW GRADES'!BD24</f>
        <v>35.6</v>
      </c>
      <c r="J27" s="47" t="str">
        <f>'RAW GRADES'!BK24</f>
        <v/>
      </c>
      <c r="K27" s="47" t="str">
        <f>'RAW GRADES'!CP24</f>
        <v/>
      </c>
      <c r="L27" s="47">
        <f>'RAW GRADES'!CQ24</f>
        <v>0</v>
      </c>
      <c r="M27" s="49">
        <f>'RAW GRADES'!CR24</f>
        <v>0</v>
      </c>
      <c r="N27" s="53">
        <f>'RAW GRADES'!CS24</f>
        <v>14.240000000000002</v>
      </c>
      <c r="O27" s="51">
        <f>'RAW GRADES'!CT24</f>
        <v>5</v>
      </c>
      <c r="P27" s="54" t="str">
        <f t="shared" si="0"/>
        <v>FAILED</v>
      </c>
    </row>
    <row r="28" spans="1:16">
      <c r="A28" s="44">
        <v>16</v>
      </c>
      <c r="B28" s="45" t="str">
        <f>'RAW GRADES'!C25</f>
        <v>ESCARTIN JEANEN MAE M</v>
      </c>
      <c r="C28" s="52">
        <f>'RAW GRADES'!F25</f>
        <v>16.399999999999999</v>
      </c>
      <c r="D28" s="74" t="str">
        <f>'RAW GRADES'!I25</f>
        <v/>
      </c>
      <c r="E28" s="47">
        <f>'RAW GRADES'!AN25</f>
        <v>14</v>
      </c>
      <c r="F28" s="47">
        <f>'RAW GRADES'!AU25</f>
        <v>4.6500000000000004</v>
      </c>
      <c r="G28" s="47" t="str">
        <f>'RAW GRADES'!BB25</f>
        <v/>
      </c>
      <c r="H28" s="48">
        <f>'RAW GRADES'!BC25</f>
        <v>35.049999999999997</v>
      </c>
      <c r="I28" s="48">
        <f>'RAW GRADES'!BD25</f>
        <v>35.049999999999997</v>
      </c>
      <c r="J28" s="47" t="str">
        <f>'RAW GRADES'!BK25</f>
        <v/>
      </c>
      <c r="K28" s="47" t="str">
        <f>'RAW GRADES'!CP25</f>
        <v/>
      </c>
      <c r="L28" s="47">
        <f>'RAW GRADES'!CQ25</f>
        <v>0</v>
      </c>
      <c r="M28" s="49">
        <f>'RAW GRADES'!CR25</f>
        <v>0</v>
      </c>
      <c r="N28" s="53">
        <f>'RAW GRADES'!CS25</f>
        <v>14.02</v>
      </c>
      <c r="O28" s="51">
        <f>'RAW GRADES'!CT25</f>
        <v>5</v>
      </c>
      <c r="P28" s="54" t="str">
        <f t="shared" si="0"/>
        <v>FAILED</v>
      </c>
    </row>
    <row r="29" spans="1:16">
      <c r="A29" s="44">
        <v>17</v>
      </c>
      <c r="B29" s="45" t="str">
        <f>'RAW GRADES'!C26</f>
        <v>ESMAYAN JANZEN A</v>
      </c>
      <c r="C29" s="52">
        <f>'RAW GRADES'!F26</f>
        <v>18.8</v>
      </c>
      <c r="D29" s="74" t="str">
        <f>'RAW GRADES'!I26</f>
        <v/>
      </c>
      <c r="E29" s="47">
        <f>'RAW GRADES'!AN26</f>
        <v>17</v>
      </c>
      <c r="F29" s="47">
        <f>'RAW GRADES'!AU26</f>
        <v>4.25</v>
      </c>
      <c r="G29" s="47" t="str">
        <f>'RAW GRADES'!BB26</f>
        <v/>
      </c>
      <c r="H29" s="48">
        <f>'RAW GRADES'!BC26</f>
        <v>40.049999999999997</v>
      </c>
      <c r="I29" s="48">
        <f>'RAW GRADES'!BD26</f>
        <v>40.049999999999997</v>
      </c>
      <c r="J29" s="47" t="str">
        <f>'RAW GRADES'!BK26</f>
        <v/>
      </c>
      <c r="K29" s="47" t="str">
        <f>'RAW GRADES'!CP26</f>
        <v/>
      </c>
      <c r="L29" s="47">
        <f>'RAW GRADES'!CQ26</f>
        <v>0</v>
      </c>
      <c r="M29" s="49">
        <f>'RAW GRADES'!CR26</f>
        <v>0</v>
      </c>
      <c r="N29" s="53">
        <f>'RAW GRADES'!CS26</f>
        <v>16.02</v>
      </c>
      <c r="O29" s="51">
        <f>'RAW GRADES'!CT26</f>
        <v>5</v>
      </c>
      <c r="P29" s="54" t="str">
        <f t="shared" si="0"/>
        <v>FAILED</v>
      </c>
    </row>
    <row r="30" spans="1:16">
      <c r="A30" s="44">
        <v>18</v>
      </c>
      <c r="B30" s="45" t="str">
        <f>'RAW GRADES'!C27</f>
        <v>FABRERO KIMBERLY B</v>
      </c>
      <c r="C30" s="52">
        <f>'RAW GRADES'!F27</f>
        <v>14.8</v>
      </c>
      <c r="D30" s="74" t="str">
        <f>'RAW GRADES'!I27</f>
        <v/>
      </c>
      <c r="E30" s="47">
        <f>'RAW GRADES'!AN27</f>
        <v>14</v>
      </c>
      <c r="F30" s="47">
        <f>'RAW GRADES'!AU27</f>
        <v>4.7</v>
      </c>
      <c r="G30" s="47" t="str">
        <f>'RAW GRADES'!BB27</f>
        <v/>
      </c>
      <c r="H30" s="48">
        <f>'RAW GRADES'!BC27</f>
        <v>33.5</v>
      </c>
      <c r="I30" s="48">
        <f>'RAW GRADES'!BD27</f>
        <v>33.5</v>
      </c>
      <c r="J30" s="47" t="str">
        <f>'RAW GRADES'!BK27</f>
        <v/>
      </c>
      <c r="K30" s="47" t="str">
        <f>'RAW GRADES'!CP27</f>
        <v/>
      </c>
      <c r="L30" s="47">
        <f>'RAW GRADES'!CQ27</f>
        <v>0</v>
      </c>
      <c r="M30" s="49">
        <f>'RAW GRADES'!CR27</f>
        <v>0</v>
      </c>
      <c r="N30" s="53">
        <f>'RAW GRADES'!CS27</f>
        <v>13.4</v>
      </c>
      <c r="O30" s="51">
        <f>'RAW GRADES'!CT27</f>
        <v>5</v>
      </c>
      <c r="P30" s="54" t="str">
        <f t="shared" si="0"/>
        <v>FAILED</v>
      </c>
    </row>
    <row r="31" spans="1:16">
      <c r="A31" s="44">
        <v>19</v>
      </c>
      <c r="B31" s="45" t="str">
        <f>'RAW GRADES'!C28</f>
        <v>HAPLIT KIMBERLY J</v>
      </c>
      <c r="C31" s="52">
        <f>'RAW GRADES'!F28</f>
        <v>14.8</v>
      </c>
      <c r="D31" s="74" t="str">
        <f>'RAW GRADES'!I28</f>
        <v/>
      </c>
      <c r="E31" s="47">
        <f>'RAW GRADES'!AN28</f>
        <v>12</v>
      </c>
      <c r="F31" s="47">
        <f>'RAW GRADES'!AU28</f>
        <v>4.7</v>
      </c>
      <c r="G31" s="47" t="str">
        <f>'RAW GRADES'!BB28</f>
        <v/>
      </c>
      <c r="H31" s="48">
        <f>'RAW GRADES'!BC28</f>
        <v>31.5</v>
      </c>
      <c r="I31" s="48">
        <f>'RAW GRADES'!BD28</f>
        <v>31.5</v>
      </c>
      <c r="J31" s="47" t="str">
        <f>'RAW GRADES'!BK28</f>
        <v/>
      </c>
      <c r="K31" s="47" t="str">
        <f>'RAW GRADES'!CP28</f>
        <v/>
      </c>
      <c r="L31" s="47">
        <f>'RAW GRADES'!CQ28</f>
        <v>0</v>
      </c>
      <c r="M31" s="49">
        <f>'RAW GRADES'!CR28</f>
        <v>0</v>
      </c>
      <c r="N31" s="53">
        <f>'RAW GRADES'!CS28</f>
        <v>12.600000000000001</v>
      </c>
      <c r="O31" s="51">
        <f>'RAW GRADES'!CT28</f>
        <v>5</v>
      </c>
      <c r="P31" s="54" t="str">
        <f t="shared" si="0"/>
        <v>FAILED</v>
      </c>
    </row>
    <row r="32" spans="1:16">
      <c r="A32" s="44">
        <v>20</v>
      </c>
      <c r="B32" s="45" t="str">
        <f>'RAW GRADES'!C29</f>
        <v>LIMPANGOG DITSEMBE LOUISSE P</v>
      </c>
      <c r="C32" s="52">
        <f>'RAW GRADES'!F29</f>
        <v>19.2</v>
      </c>
      <c r="D32" s="74" t="str">
        <f>'RAW GRADES'!I29</f>
        <v/>
      </c>
      <c r="E32" s="47">
        <f>'RAW GRADES'!AN29</f>
        <v>14</v>
      </c>
      <c r="F32" s="47">
        <f>'RAW GRADES'!AU29</f>
        <v>4.6500000000000004</v>
      </c>
      <c r="G32" s="47" t="str">
        <f>'RAW GRADES'!BB29</f>
        <v/>
      </c>
      <c r="H32" s="48">
        <f>'RAW GRADES'!BC29</f>
        <v>37.849999999999994</v>
      </c>
      <c r="I32" s="48">
        <f>'RAW GRADES'!BD29</f>
        <v>37.85</v>
      </c>
      <c r="J32" s="47" t="str">
        <f>'RAW GRADES'!BK29</f>
        <v/>
      </c>
      <c r="K32" s="47" t="str">
        <f>'RAW GRADES'!CP29</f>
        <v/>
      </c>
      <c r="L32" s="47">
        <f>'RAW GRADES'!CQ29</f>
        <v>0</v>
      </c>
      <c r="M32" s="49">
        <f>'RAW GRADES'!CR29</f>
        <v>0</v>
      </c>
      <c r="N32" s="53">
        <f>'RAW GRADES'!CS29</f>
        <v>15.14</v>
      </c>
      <c r="O32" s="51">
        <f>'RAW GRADES'!CT29</f>
        <v>5</v>
      </c>
      <c r="P32" s="54" t="str">
        <f t="shared" si="0"/>
        <v>FAILED</v>
      </c>
    </row>
    <row r="33" spans="1:16">
      <c r="A33" s="44">
        <v>21</v>
      </c>
      <c r="B33" s="45" t="str">
        <f>'RAW GRADES'!C30</f>
        <v xml:space="preserve">MAYRINA JAN ASHLEY </v>
      </c>
      <c r="C33" s="52">
        <f>'RAW GRADES'!F30</f>
        <v>18.399999999999999</v>
      </c>
      <c r="D33" s="74" t="str">
        <f>'RAW GRADES'!I30</f>
        <v/>
      </c>
      <c r="E33" s="47">
        <f>'RAW GRADES'!AN30</f>
        <v>15.5</v>
      </c>
      <c r="F33" s="47">
        <f>'RAW GRADES'!AU30</f>
        <v>4.7</v>
      </c>
      <c r="G33" s="47" t="str">
        <f>'RAW GRADES'!BB30</f>
        <v/>
      </c>
      <c r="H33" s="48">
        <f>'RAW GRADES'!BC30</f>
        <v>38.599999999999994</v>
      </c>
      <c r="I33" s="48">
        <f>'RAW GRADES'!BD30</f>
        <v>38.6</v>
      </c>
      <c r="J33" s="47" t="str">
        <f>'RAW GRADES'!BK30</f>
        <v/>
      </c>
      <c r="K33" s="47" t="str">
        <f>'RAW GRADES'!CP30</f>
        <v/>
      </c>
      <c r="L33" s="47">
        <f>'RAW GRADES'!CQ30</f>
        <v>0</v>
      </c>
      <c r="M33" s="49">
        <f>'RAW GRADES'!CR30</f>
        <v>0</v>
      </c>
      <c r="N33" s="53">
        <f>'RAW GRADES'!CS30</f>
        <v>15.440000000000001</v>
      </c>
      <c r="O33" s="51">
        <f>'RAW GRADES'!CT30</f>
        <v>5</v>
      </c>
      <c r="P33" s="54" t="str">
        <f t="shared" si="0"/>
        <v>FAILED</v>
      </c>
    </row>
    <row r="34" spans="1:16">
      <c r="A34" s="44">
        <v>22</v>
      </c>
      <c r="B34" s="45" t="str">
        <f>'RAW GRADES'!C31</f>
        <v>NOVEROS KENNETH  O</v>
      </c>
      <c r="C34" s="52">
        <f>'RAW GRADES'!F31</f>
        <v>17.599999999999998</v>
      </c>
      <c r="D34" s="74" t="str">
        <f>'RAW GRADES'!I31</f>
        <v/>
      </c>
      <c r="E34" s="47">
        <f>'RAW GRADES'!AN31</f>
        <v>13.5</v>
      </c>
      <c r="F34" s="47">
        <f>'RAW GRADES'!AU31</f>
        <v>4.7</v>
      </c>
      <c r="G34" s="47" t="str">
        <f>'RAW GRADES'!BB31</f>
        <v/>
      </c>
      <c r="H34" s="48">
        <f>'RAW GRADES'!BC31</f>
        <v>35.799999999999997</v>
      </c>
      <c r="I34" s="48">
        <f>'RAW GRADES'!BD31</f>
        <v>35.799999999999997</v>
      </c>
      <c r="J34" s="47" t="str">
        <f>'RAW GRADES'!BK31</f>
        <v/>
      </c>
      <c r="K34" s="47" t="str">
        <f>'RAW GRADES'!CP31</f>
        <v/>
      </c>
      <c r="L34" s="47">
        <f>'RAW GRADES'!CQ31</f>
        <v>0</v>
      </c>
      <c r="M34" s="49">
        <f>'RAW GRADES'!CR31</f>
        <v>0</v>
      </c>
      <c r="N34" s="53">
        <f>'RAW GRADES'!CS31</f>
        <v>14.32</v>
      </c>
      <c r="O34" s="51">
        <f>'RAW GRADES'!CT31</f>
        <v>5</v>
      </c>
      <c r="P34" s="54" t="str">
        <f t="shared" si="0"/>
        <v>FAILED</v>
      </c>
    </row>
    <row r="35" spans="1:16">
      <c r="A35" s="44">
        <v>23</v>
      </c>
      <c r="B35" s="45" t="str">
        <f>'RAW GRADES'!C32</f>
        <v>PANGILINAN NATHALIE LOUISE A</v>
      </c>
      <c r="C35" s="52">
        <f>'RAW GRADES'!F32</f>
        <v>20.399999999999999</v>
      </c>
      <c r="D35" s="74" t="str">
        <f>'RAW GRADES'!I32</f>
        <v/>
      </c>
      <c r="E35" s="47">
        <f>'RAW GRADES'!AN32</f>
        <v>15</v>
      </c>
      <c r="F35" s="47">
        <f>'RAW GRADES'!AU32</f>
        <v>4.75</v>
      </c>
      <c r="G35" s="47" t="str">
        <f>'RAW GRADES'!BB32</f>
        <v/>
      </c>
      <c r="H35" s="48">
        <f>'RAW GRADES'!BC32</f>
        <v>40.15</v>
      </c>
      <c r="I35" s="48">
        <f>'RAW GRADES'!BD32</f>
        <v>40.15</v>
      </c>
      <c r="J35" s="47" t="str">
        <f>'RAW GRADES'!BK32</f>
        <v/>
      </c>
      <c r="K35" s="47" t="str">
        <f>'RAW GRADES'!CP32</f>
        <v/>
      </c>
      <c r="L35" s="47">
        <f>'RAW GRADES'!CQ32</f>
        <v>0</v>
      </c>
      <c r="M35" s="49">
        <f>'RAW GRADES'!CR32</f>
        <v>0</v>
      </c>
      <c r="N35" s="53">
        <f>'RAW GRADES'!CS32</f>
        <v>16.059999999999999</v>
      </c>
      <c r="O35" s="51">
        <f>'RAW GRADES'!CT32</f>
        <v>5</v>
      </c>
      <c r="P35" s="54" t="str">
        <f t="shared" si="0"/>
        <v>FAILED</v>
      </c>
    </row>
    <row r="36" spans="1:16">
      <c r="A36" s="44">
        <v>24</v>
      </c>
      <c r="B36" s="45" t="str">
        <f>'RAW GRADES'!C33</f>
        <v>PEREA KIM NATHANIEL C</v>
      </c>
      <c r="C36" s="52">
        <f>'RAW GRADES'!F33</f>
        <v>21.999999999999996</v>
      </c>
      <c r="D36" s="74" t="str">
        <f>'RAW GRADES'!I33</f>
        <v/>
      </c>
      <c r="E36" s="47">
        <f>'RAW GRADES'!AN33</f>
        <v>16.5</v>
      </c>
      <c r="F36" s="47">
        <f>'RAW GRADES'!AU33</f>
        <v>0</v>
      </c>
      <c r="G36" s="47" t="str">
        <f>'RAW GRADES'!BB33</f>
        <v/>
      </c>
      <c r="H36" s="48">
        <f>'RAW GRADES'!BC33</f>
        <v>38.5</v>
      </c>
      <c r="I36" s="48">
        <f>'RAW GRADES'!BD33</f>
        <v>38.5</v>
      </c>
      <c r="J36" s="47" t="str">
        <f>'RAW GRADES'!BK33</f>
        <v/>
      </c>
      <c r="K36" s="47" t="str">
        <f>'RAW GRADES'!CP33</f>
        <v/>
      </c>
      <c r="L36" s="47">
        <f>'RAW GRADES'!CQ33</f>
        <v>0</v>
      </c>
      <c r="M36" s="49">
        <f>'RAW GRADES'!CR33</f>
        <v>0</v>
      </c>
      <c r="N36" s="53">
        <f>'RAW GRADES'!CS33</f>
        <v>15.4</v>
      </c>
      <c r="O36" s="51">
        <f>'RAW GRADES'!CT33</f>
        <v>5</v>
      </c>
      <c r="P36" s="54" t="str">
        <f t="shared" si="0"/>
        <v>FAILED</v>
      </c>
    </row>
    <row r="37" spans="1:16">
      <c r="A37" s="44">
        <v>25</v>
      </c>
      <c r="B37" s="45" t="str">
        <f>'RAW GRADES'!C34</f>
        <v>RAQUIN JAYSON L</v>
      </c>
      <c r="C37" s="52">
        <f>'RAW GRADES'!F34</f>
        <v>20.8</v>
      </c>
      <c r="D37" s="74" t="str">
        <f>'RAW GRADES'!I34</f>
        <v/>
      </c>
      <c r="E37" s="47">
        <f>'RAW GRADES'!AN34</f>
        <v>15.5</v>
      </c>
      <c r="F37" s="47">
        <f>'RAW GRADES'!AU34</f>
        <v>4.6000000000000005</v>
      </c>
      <c r="G37" s="47" t="str">
        <f>'RAW GRADES'!BB34</f>
        <v/>
      </c>
      <c r="H37" s="48">
        <f>'RAW GRADES'!BC34</f>
        <v>40.900000000000006</v>
      </c>
      <c r="I37" s="48">
        <f>'RAW GRADES'!BD34</f>
        <v>40.9</v>
      </c>
      <c r="J37" s="47" t="str">
        <f>'RAW GRADES'!BK34</f>
        <v/>
      </c>
      <c r="K37" s="47" t="str">
        <f>'RAW GRADES'!CP34</f>
        <v/>
      </c>
      <c r="L37" s="47">
        <f>'RAW GRADES'!CQ34</f>
        <v>0</v>
      </c>
      <c r="M37" s="49">
        <f>'RAW GRADES'!CR34</f>
        <v>0</v>
      </c>
      <c r="N37" s="53">
        <f>'RAW GRADES'!CS34</f>
        <v>16.36</v>
      </c>
      <c r="O37" s="51">
        <f>'RAW GRADES'!CT34</f>
        <v>5</v>
      </c>
      <c r="P37" s="54" t="str">
        <f t="shared" si="0"/>
        <v>FAILED</v>
      </c>
    </row>
    <row r="38" spans="1:16">
      <c r="A38" s="44">
        <v>26</v>
      </c>
      <c r="B38" s="45" t="str">
        <f>'RAW GRADES'!C35</f>
        <v>RODEADILLA ROVER R</v>
      </c>
      <c r="C38" s="52">
        <f>'RAW GRADES'!F35</f>
        <v>12.8</v>
      </c>
      <c r="D38" s="74" t="str">
        <f>'RAW GRADES'!I35</f>
        <v/>
      </c>
      <c r="E38" s="47">
        <f>'RAW GRADES'!AN35</f>
        <v>17.5</v>
      </c>
      <c r="F38" s="47">
        <f>'RAW GRADES'!AU35</f>
        <v>0</v>
      </c>
      <c r="G38" s="47" t="str">
        <f>'RAW GRADES'!BB35</f>
        <v/>
      </c>
      <c r="H38" s="48">
        <f>'RAW GRADES'!BC35</f>
        <v>30.3</v>
      </c>
      <c r="I38" s="48">
        <f>'RAW GRADES'!BD35</f>
        <v>30.3</v>
      </c>
      <c r="J38" s="47" t="str">
        <f>'RAW GRADES'!BK35</f>
        <v/>
      </c>
      <c r="K38" s="47" t="str">
        <f>'RAW GRADES'!CP35</f>
        <v/>
      </c>
      <c r="L38" s="47">
        <f>'RAW GRADES'!CQ35</f>
        <v>0</v>
      </c>
      <c r="M38" s="49">
        <f>'RAW GRADES'!CR35</f>
        <v>0</v>
      </c>
      <c r="N38" s="53">
        <f>'RAW GRADES'!CS35</f>
        <v>12.120000000000001</v>
      </c>
      <c r="O38" s="51">
        <f>'RAW GRADES'!CT35</f>
        <v>5</v>
      </c>
      <c r="P38" s="54" t="str">
        <f t="shared" si="0"/>
        <v>FAILED</v>
      </c>
    </row>
    <row r="39" spans="1:16">
      <c r="A39" s="44">
        <v>27</v>
      </c>
      <c r="B39" s="45" t="str">
        <f>'RAW GRADES'!C36</f>
        <v>SANAREZ CARL GEVEN R</v>
      </c>
      <c r="C39" s="52">
        <f>'RAW GRADES'!F36</f>
        <v>21.2</v>
      </c>
      <c r="D39" s="74" t="str">
        <f>'RAW GRADES'!I36</f>
        <v/>
      </c>
      <c r="E39" s="47">
        <f>'RAW GRADES'!AN36</f>
        <v>14.5</v>
      </c>
      <c r="F39" s="47">
        <f>'RAW GRADES'!AU36</f>
        <v>4.6500000000000004</v>
      </c>
      <c r="G39" s="47" t="str">
        <f>'RAW GRADES'!BB36</f>
        <v/>
      </c>
      <c r="H39" s="48">
        <f>'RAW GRADES'!BC36</f>
        <v>40.349999999999994</v>
      </c>
      <c r="I39" s="48">
        <f>'RAW GRADES'!BD36</f>
        <v>40.35</v>
      </c>
      <c r="J39" s="47" t="str">
        <f>'RAW GRADES'!BK36</f>
        <v/>
      </c>
      <c r="K39" s="47" t="str">
        <f>'RAW GRADES'!CP36</f>
        <v/>
      </c>
      <c r="L39" s="47">
        <f>'RAW GRADES'!CQ36</f>
        <v>0</v>
      </c>
      <c r="M39" s="49">
        <f>'RAW GRADES'!CR36</f>
        <v>0</v>
      </c>
      <c r="N39" s="53">
        <f>'RAW GRADES'!CS36</f>
        <v>16.14</v>
      </c>
      <c r="O39" s="51">
        <f>'RAW GRADES'!CT36</f>
        <v>5</v>
      </c>
      <c r="P39" s="54" t="str">
        <f t="shared" si="0"/>
        <v>FAILED</v>
      </c>
    </row>
    <row r="40" spans="1:16">
      <c r="A40" s="44">
        <v>28</v>
      </c>
      <c r="B40" s="45" t="str">
        <f>'RAW GRADES'!C37</f>
        <v>SANICO JEFFERSON  V</v>
      </c>
      <c r="C40" s="52">
        <f>'RAW GRADES'!F37</f>
        <v>19.599999999999998</v>
      </c>
      <c r="D40" s="74" t="str">
        <f>'RAW GRADES'!I37</f>
        <v/>
      </c>
      <c r="E40" s="47">
        <f>'RAW GRADES'!AN37</f>
        <v>6</v>
      </c>
      <c r="F40" s="47">
        <f>'RAW GRADES'!AU37</f>
        <v>4.7</v>
      </c>
      <c r="G40" s="47" t="str">
        <f>'RAW GRADES'!BB37</f>
        <v/>
      </c>
      <c r="H40" s="48">
        <f>'RAW GRADES'!BC37</f>
        <v>30.299999999999997</v>
      </c>
      <c r="I40" s="48">
        <f>'RAW GRADES'!BD37</f>
        <v>30.3</v>
      </c>
      <c r="J40" s="47" t="str">
        <f>'RAW GRADES'!BK37</f>
        <v/>
      </c>
      <c r="K40" s="47" t="str">
        <f>'RAW GRADES'!CP37</f>
        <v/>
      </c>
      <c r="L40" s="47">
        <f>'RAW GRADES'!CQ37</f>
        <v>0</v>
      </c>
      <c r="M40" s="49">
        <f>'RAW GRADES'!CR37</f>
        <v>0</v>
      </c>
      <c r="N40" s="53">
        <f>'RAW GRADES'!CS37</f>
        <v>12.120000000000001</v>
      </c>
      <c r="O40" s="51">
        <f>'RAW GRADES'!CT37</f>
        <v>5</v>
      </c>
      <c r="P40" s="54" t="str">
        <f t="shared" si="0"/>
        <v>FAILED</v>
      </c>
    </row>
    <row r="41" spans="1:16">
      <c r="A41" s="44">
        <v>29</v>
      </c>
      <c r="B41" s="45" t="str">
        <f>'RAW GRADES'!C38</f>
        <v>SAYSON JANIELLE S</v>
      </c>
      <c r="C41" s="52">
        <f>'RAW GRADES'!F38</f>
        <v>19.599999999999998</v>
      </c>
      <c r="D41" s="74" t="str">
        <f>'RAW GRADES'!I38</f>
        <v/>
      </c>
      <c r="E41" s="47">
        <f>'RAW GRADES'!AN38</f>
        <v>17</v>
      </c>
      <c r="F41" s="47">
        <f>'RAW GRADES'!AU38</f>
        <v>0</v>
      </c>
      <c r="G41" s="47" t="str">
        <f>'RAW GRADES'!BB38</f>
        <v/>
      </c>
      <c r="H41" s="48">
        <f>'RAW GRADES'!BC38</f>
        <v>36.599999999999994</v>
      </c>
      <c r="I41" s="48">
        <f>'RAW GRADES'!BD38</f>
        <v>36.6</v>
      </c>
      <c r="J41" s="47" t="str">
        <f>'RAW GRADES'!BK38</f>
        <v/>
      </c>
      <c r="K41" s="47" t="str">
        <f>'RAW GRADES'!CP38</f>
        <v/>
      </c>
      <c r="L41" s="47">
        <f>'RAW GRADES'!CQ38</f>
        <v>0</v>
      </c>
      <c r="M41" s="49">
        <f>'RAW GRADES'!CR38</f>
        <v>0</v>
      </c>
      <c r="N41" s="53">
        <f>'RAW GRADES'!CS38</f>
        <v>14.64</v>
      </c>
      <c r="O41" s="51">
        <f>'RAW GRADES'!CT38</f>
        <v>5</v>
      </c>
      <c r="P41" s="54" t="str">
        <f t="shared" si="0"/>
        <v>FAILED</v>
      </c>
    </row>
    <row r="42" spans="1:16">
      <c r="A42" s="44">
        <v>30</v>
      </c>
      <c r="B42" s="45" t="str">
        <f>'RAW GRADES'!C39</f>
        <v>SODELA BERNARDINO T</v>
      </c>
      <c r="C42" s="52">
        <f>'RAW GRADES'!F39</f>
        <v>14.8</v>
      </c>
      <c r="D42" s="74" t="str">
        <f>'RAW GRADES'!I39</f>
        <v/>
      </c>
      <c r="E42" s="47">
        <f>'RAW GRADES'!AN39</f>
        <v>13.5</v>
      </c>
      <c r="F42" s="47">
        <f>'RAW GRADES'!AU39</f>
        <v>4.7</v>
      </c>
      <c r="G42" s="47" t="str">
        <f>'RAW GRADES'!BB39</f>
        <v/>
      </c>
      <c r="H42" s="48">
        <f>'RAW GRADES'!BC39</f>
        <v>33</v>
      </c>
      <c r="I42" s="48">
        <f>'RAW GRADES'!BD39</f>
        <v>33</v>
      </c>
      <c r="J42" s="47" t="str">
        <f>'RAW GRADES'!BK39</f>
        <v/>
      </c>
      <c r="K42" s="47" t="str">
        <f>'RAW GRADES'!CP39</f>
        <v/>
      </c>
      <c r="L42" s="47">
        <f>'RAW GRADES'!CQ39</f>
        <v>0</v>
      </c>
      <c r="M42" s="49">
        <f>'RAW GRADES'!CR39</f>
        <v>0</v>
      </c>
      <c r="N42" s="53">
        <f>'RAW GRADES'!CS39</f>
        <v>13.200000000000001</v>
      </c>
      <c r="O42" s="51">
        <f>'RAW GRADES'!CT39</f>
        <v>5</v>
      </c>
      <c r="P42" s="54" t="str">
        <f t="shared" si="0"/>
        <v>FAILED</v>
      </c>
    </row>
    <row r="43" spans="1:16">
      <c r="A43" s="44">
        <v>31</v>
      </c>
      <c r="B43" s="45" t="str">
        <f>'RAW GRADES'!C40</f>
        <v xml:space="preserve">TAKAHASHI JHUNE </v>
      </c>
      <c r="C43" s="52">
        <f>'RAW GRADES'!F40</f>
        <v>16.399999999999999</v>
      </c>
      <c r="D43" s="74" t="str">
        <f>'RAW GRADES'!I40</f>
        <v/>
      </c>
      <c r="E43" s="47">
        <f>'RAW GRADES'!AN40</f>
        <v>5</v>
      </c>
      <c r="F43" s="47">
        <f>'RAW GRADES'!AU40</f>
        <v>0</v>
      </c>
      <c r="G43" s="47" t="str">
        <f>'RAW GRADES'!BB40</f>
        <v/>
      </c>
      <c r="H43" s="48">
        <f>'RAW GRADES'!BC40</f>
        <v>21.4</v>
      </c>
      <c r="I43" s="48">
        <f>'RAW GRADES'!BD40</f>
        <v>21.4</v>
      </c>
      <c r="J43" s="47" t="str">
        <f>'RAW GRADES'!BK40</f>
        <v/>
      </c>
      <c r="K43" s="47" t="str">
        <f>'RAW GRADES'!CP40</f>
        <v/>
      </c>
      <c r="L43" s="47">
        <f>'RAW GRADES'!CQ40</f>
        <v>0</v>
      </c>
      <c r="M43" s="49">
        <f>'RAW GRADES'!CR40</f>
        <v>0</v>
      </c>
      <c r="N43" s="53">
        <f>'RAW GRADES'!CS40</f>
        <v>8.56</v>
      </c>
      <c r="O43" s="51">
        <f>'RAW GRADES'!CT40</f>
        <v>5</v>
      </c>
      <c r="P43" s="54" t="str">
        <f t="shared" si="0"/>
        <v>FAILED</v>
      </c>
    </row>
    <row r="44" spans="1:16">
      <c r="A44" s="44">
        <v>32</v>
      </c>
      <c r="B44" s="45" t="str">
        <f>'RAW GRADES'!C41</f>
        <v>TARDIO RHEA JANE S</v>
      </c>
      <c r="C44" s="52">
        <f>'RAW GRADES'!F41</f>
        <v>20.8</v>
      </c>
      <c r="D44" s="74" t="str">
        <f>'RAW GRADES'!I41</f>
        <v/>
      </c>
      <c r="E44" s="47">
        <f>'RAW GRADES'!AN41</f>
        <v>16</v>
      </c>
      <c r="F44" s="47">
        <f>'RAW GRADES'!AU41</f>
        <v>0</v>
      </c>
      <c r="G44" s="47" t="str">
        <f>'RAW GRADES'!BB41</f>
        <v/>
      </c>
      <c r="H44" s="48">
        <f>'RAW GRADES'!BC41</f>
        <v>36.799999999999997</v>
      </c>
      <c r="I44" s="48">
        <f>'RAW GRADES'!BD41</f>
        <v>36.799999999999997</v>
      </c>
      <c r="J44" s="47" t="str">
        <f>'RAW GRADES'!BK41</f>
        <v/>
      </c>
      <c r="K44" s="47" t="str">
        <f>'RAW GRADES'!CP41</f>
        <v/>
      </c>
      <c r="L44" s="47">
        <f>'RAW GRADES'!CQ41</f>
        <v>0</v>
      </c>
      <c r="M44" s="49">
        <f>'RAW GRADES'!CR41</f>
        <v>0</v>
      </c>
      <c r="N44" s="53">
        <f>'RAW GRADES'!CS41</f>
        <v>14.719999999999999</v>
      </c>
      <c r="O44" s="51">
        <f>'RAW GRADES'!CT41</f>
        <v>5</v>
      </c>
      <c r="P44" s="54" t="str">
        <f t="shared" si="0"/>
        <v>FAILED</v>
      </c>
    </row>
    <row r="45" spans="1:16">
      <c r="A45" s="44">
        <v>33</v>
      </c>
      <c r="B45" s="45" t="str">
        <f>'RAW GRADES'!C42</f>
        <v>VIDA ALESSA Z</v>
      </c>
      <c r="C45" s="52">
        <f>'RAW GRADES'!F42</f>
        <v>19.599999999999998</v>
      </c>
      <c r="D45" s="74" t="str">
        <f>'RAW GRADES'!I42</f>
        <v/>
      </c>
      <c r="E45" s="47">
        <f>'RAW GRADES'!AN42</f>
        <v>13.5</v>
      </c>
      <c r="F45" s="47">
        <f>'RAW GRADES'!AU42</f>
        <v>0</v>
      </c>
      <c r="G45" s="47" t="str">
        <f>'RAW GRADES'!BB42</f>
        <v/>
      </c>
      <c r="H45" s="48">
        <f>'RAW GRADES'!BC42</f>
        <v>33.099999999999994</v>
      </c>
      <c r="I45" s="48">
        <f>'RAW GRADES'!BD42</f>
        <v>33.1</v>
      </c>
      <c r="J45" s="47" t="str">
        <f>'RAW GRADES'!BK42</f>
        <v/>
      </c>
      <c r="K45" s="47" t="str">
        <f>'RAW GRADES'!CP42</f>
        <v/>
      </c>
      <c r="L45" s="47">
        <f>'RAW GRADES'!CQ42</f>
        <v>0</v>
      </c>
      <c r="M45" s="49">
        <f>'RAW GRADES'!CR42</f>
        <v>0</v>
      </c>
      <c r="N45" s="53">
        <f>'RAW GRADES'!CS42</f>
        <v>13.240000000000002</v>
      </c>
      <c r="O45" s="51">
        <f>'RAW GRADES'!CT42</f>
        <v>5</v>
      </c>
      <c r="P45" s="54" t="str">
        <f t="shared" si="0"/>
        <v>FAILED</v>
      </c>
    </row>
    <row r="46" spans="1:16">
      <c r="A46" s="44">
        <v>34</v>
      </c>
      <c r="B46" s="45" t="str">
        <f>'RAW GRADES'!C43</f>
        <v xml:space="preserve">  </v>
      </c>
      <c r="C46" s="52">
        <f>'RAW GRADES'!F43</f>
        <v>0</v>
      </c>
      <c r="D46" s="74" t="str">
        <f>'RAW GRADES'!I43</f>
        <v/>
      </c>
      <c r="E46" s="47">
        <f>'RAW GRADES'!AN43</f>
        <v>0</v>
      </c>
      <c r="F46" s="47">
        <f>'RAW GRADES'!AU43</f>
        <v>0</v>
      </c>
      <c r="G46" s="47" t="str">
        <f>'RAW GRADES'!BB43</f>
        <v/>
      </c>
      <c r="H46" s="48">
        <f>'RAW GRADES'!BC43</f>
        <v>0</v>
      </c>
      <c r="I46" s="48">
        <f>'RAW GRADES'!BD43</f>
        <v>0</v>
      </c>
      <c r="J46" s="47" t="str">
        <f>'RAW GRADES'!BK43</f>
        <v/>
      </c>
      <c r="K46" s="47" t="str">
        <f>'RAW GRADES'!CP43</f>
        <v/>
      </c>
      <c r="L46" s="47">
        <f>'RAW GRADES'!CQ43</f>
        <v>0</v>
      </c>
      <c r="M46" s="49">
        <f>'RAW GRADES'!CR43</f>
        <v>0</v>
      </c>
      <c r="N46" s="53">
        <f>'RAW GRADES'!CS43</f>
        <v>0</v>
      </c>
      <c r="O46" s="51">
        <f>'RAW GRADES'!CT43</f>
        <v>5</v>
      </c>
      <c r="P46" s="54" t="str">
        <f t="shared" si="0"/>
        <v>FAILED</v>
      </c>
    </row>
    <row r="47" spans="1:16">
      <c r="A47" s="44">
        <v>35</v>
      </c>
      <c r="B47" s="45" t="str">
        <f>'RAW GRADES'!C44</f>
        <v xml:space="preserve">  </v>
      </c>
      <c r="C47" s="52">
        <f>'RAW GRADES'!F44</f>
        <v>0</v>
      </c>
      <c r="D47" s="74" t="str">
        <f>'RAW GRADES'!I44</f>
        <v/>
      </c>
      <c r="E47" s="47">
        <f>'RAW GRADES'!AN44</f>
        <v>0</v>
      </c>
      <c r="F47" s="47">
        <f>'RAW GRADES'!AU44</f>
        <v>0</v>
      </c>
      <c r="G47" s="47" t="str">
        <f>'RAW GRADES'!BB44</f>
        <v/>
      </c>
      <c r="H47" s="48">
        <f>'RAW GRADES'!BC44</f>
        <v>0</v>
      </c>
      <c r="I47" s="48">
        <f>'RAW GRADES'!BD44</f>
        <v>0</v>
      </c>
      <c r="J47" s="47" t="str">
        <f>'RAW GRADES'!BK44</f>
        <v/>
      </c>
      <c r="K47" s="47" t="str">
        <f>'RAW GRADES'!CP44</f>
        <v/>
      </c>
      <c r="L47" s="47">
        <f>'RAW GRADES'!CQ44</f>
        <v>0</v>
      </c>
      <c r="M47" s="49">
        <f>'RAW GRADES'!CR44</f>
        <v>0</v>
      </c>
      <c r="N47" s="53">
        <f>'RAW GRADES'!CS44</f>
        <v>0</v>
      </c>
      <c r="O47" s="51">
        <f>'RAW GRADES'!CT44</f>
        <v>5</v>
      </c>
      <c r="P47" s="54" t="str">
        <f t="shared" si="0"/>
        <v>FAILED</v>
      </c>
    </row>
    <row r="48" spans="1:16">
      <c r="A48" s="44">
        <v>36</v>
      </c>
      <c r="B48" s="45" t="str">
        <f>'RAW GRADES'!C45</f>
        <v xml:space="preserve">  </v>
      </c>
      <c r="C48" s="52">
        <f>'RAW GRADES'!F45</f>
        <v>0</v>
      </c>
      <c r="D48" s="74" t="str">
        <f>'RAW GRADES'!I45</f>
        <v/>
      </c>
      <c r="E48" s="47">
        <f>'RAW GRADES'!AN45</f>
        <v>0</v>
      </c>
      <c r="F48" s="47">
        <f>'RAW GRADES'!AU45</f>
        <v>0</v>
      </c>
      <c r="G48" s="47" t="str">
        <f>'RAW GRADES'!BB45</f>
        <v/>
      </c>
      <c r="H48" s="48">
        <f>'RAW GRADES'!BC45</f>
        <v>0</v>
      </c>
      <c r="I48" s="48">
        <f>'RAW GRADES'!BD45</f>
        <v>0</v>
      </c>
      <c r="J48" s="47" t="str">
        <f>'RAW GRADES'!BK45</f>
        <v/>
      </c>
      <c r="K48" s="47" t="str">
        <f>'RAW GRADES'!CP45</f>
        <v/>
      </c>
      <c r="L48" s="47">
        <f>'RAW GRADES'!CQ45</f>
        <v>0</v>
      </c>
      <c r="M48" s="49">
        <f>'RAW GRADES'!CR45</f>
        <v>0</v>
      </c>
      <c r="N48" s="53">
        <f>'RAW GRADES'!CS45</f>
        <v>0</v>
      </c>
      <c r="O48" s="51">
        <f>'RAW GRADES'!CT45</f>
        <v>5</v>
      </c>
      <c r="P48" s="54" t="str">
        <f t="shared" si="0"/>
        <v>FAILED</v>
      </c>
    </row>
    <row r="49" spans="1:16">
      <c r="A49" s="44">
        <v>37</v>
      </c>
      <c r="B49" s="45" t="str">
        <f>'RAW GRADES'!C46</f>
        <v xml:space="preserve">  </v>
      </c>
      <c r="C49" s="52">
        <f>'RAW GRADES'!F46</f>
        <v>0</v>
      </c>
      <c r="D49" s="74" t="str">
        <f>'RAW GRADES'!I46</f>
        <v/>
      </c>
      <c r="E49" s="47">
        <f>'RAW GRADES'!AN46</f>
        <v>0</v>
      </c>
      <c r="F49" s="47">
        <f>'RAW GRADES'!AU46</f>
        <v>0</v>
      </c>
      <c r="G49" s="47" t="str">
        <f>'RAW GRADES'!BB46</f>
        <v/>
      </c>
      <c r="H49" s="48">
        <f>'RAW GRADES'!BC46</f>
        <v>0</v>
      </c>
      <c r="I49" s="48">
        <f>'RAW GRADES'!BD46</f>
        <v>0</v>
      </c>
      <c r="J49" s="47" t="str">
        <f>'RAW GRADES'!BK46</f>
        <v/>
      </c>
      <c r="K49" s="47" t="str">
        <f>'RAW GRADES'!CP46</f>
        <v/>
      </c>
      <c r="L49" s="47">
        <f>'RAW GRADES'!CQ46</f>
        <v>0</v>
      </c>
      <c r="M49" s="49">
        <f>'RAW GRADES'!CR46</f>
        <v>0</v>
      </c>
      <c r="N49" s="53">
        <f>'RAW GRADES'!CS46</f>
        <v>0</v>
      </c>
      <c r="O49" s="51">
        <f>'RAW GRADES'!CT46</f>
        <v>5</v>
      </c>
      <c r="P49" s="54" t="str">
        <f t="shared" si="0"/>
        <v>FAILED</v>
      </c>
    </row>
    <row r="50" spans="1:16">
      <c r="A50" s="44">
        <v>38</v>
      </c>
      <c r="B50" s="45" t="str">
        <f>'RAW GRADES'!C47</f>
        <v xml:space="preserve">  </v>
      </c>
      <c r="C50" s="52">
        <f>'RAW GRADES'!F47</f>
        <v>0</v>
      </c>
      <c r="D50" s="74" t="str">
        <f>'RAW GRADES'!I47</f>
        <v/>
      </c>
      <c r="E50" s="47">
        <f>'RAW GRADES'!AN47</f>
        <v>0</v>
      </c>
      <c r="F50" s="47">
        <f>'RAW GRADES'!AU47</f>
        <v>0</v>
      </c>
      <c r="G50" s="47" t="str">
        <f>'RAW GRADES'!BB47</f>
        <v/>
      </c>
      <c r="H50" s="48">
        <f>'RAW GRADES'!BC47</f>
        <v>0</v>
      </c>
      <c r="I50" s="48">
        <f>'RAW GRADES'!BD47</f>
        <v>0</v>
      </c>
      <c r="J50" s="47" t="str">
        <f>'RAW GRADES'!BK47</f>
        <v/>
      </c>
      <c r="K50" s="47" t="str">
        <f>'RAW GRADES'!CP47</f>
        <v/>
      </c>
      <c r="L50" s="47">
        <f>'RAW GRADES'!CQ47</f>
        <v>0</v>
      </c>
      <c r="M50" s="49">
        <f>'RAW GRADES'!CR47</f>
        <v>0</v>
      </c>
      <c r="N50" s="53">
        <f>'RAW GRADES'!CS47</f>
        <v>0</v>
      </c>
      <c r="O50" s="51">
        <f>'RAW GRADES'!CT47</f>
        <v>5</v>
      </c>
      <c r="P50" s="54" t="str">
        <f t="shared" si="0"/>
        <v>FAILED</v>
      </c>
    </row>
    <row r="51" spans="1:16">
      <c r="A51" s="44">
        <v>39</v>
      </c>
      <c r="B51" s="45" t="str">
        <f>'RAW GRADES'!C48</f>
        <v xml:space="preserve">  </v>
      </c>
      <c r="C51" s="52">
        <f>'RAW GRADES'!F48</f>
        <v>0</v>
      </c>
      <c r="D51" s="74" t="str">
        <f>'RAW GRADES'!I48</f>
        <v/>
      </c>
      <c r="E51" s="47">
        <f>'RAW GRADES'!AN48</f>
        <v>0</v>
      </c>
      <c r="F51" s="47">
        <f>'RAW GRADES'!AU48</f>
        <v>0</v>
      </c>
      <c r="G51" s="47" t="str">
        <f>'RAW GRADES'!BB48</f>
        <v/>
      </c>
      <c r="H51" s="48">
        <f>'RAW GRADES'!BC48</f>
        <v>0</v>
      </c>
      <c r="I51" s="48">
        <f>'RAW GRADES'!BD48</f>
        <v>0</v>
      </c>
      <c r="J51" s="47" t="str">
        <f>'RAW GRADES'!BK48</f>
        <v/>
      </c>
      <c r="K51" s="47" t="str">
        <f>'RAW GRADES'!CP48</f>
        <v/>
      </c>
      <c r="L51" s="47">
        <f>'RAW GRADES'!CQ48</f>
        <v>0</v>
      </c>
      <c r="M51" s="49">
        <f>'RAW GRADES'!CR48</f>
        <v>0</v>
      </c>
      <c r="N51" s="53">
        <f>'RAW GRADES'!CS48</f>
        <v>0</v>
      </c>
      <c r="O51" s="51">
        <f>'RAW GRADES'!CT48</f>
        <v>5</v>
      </c>
      <c r="P51" s="54" t="str">
        <f t="shared" si="0"/>
        <v>FAILED</v>
      </c>
    </row>
    <row r="52" spans="1:16">
      <c r="A52" s="44">
        <v>40</v>
      </c>
      <c r="B52" s="45" t="str">
        <f>'RAW GRADES'!C49</f>
        <v xml:space="preserve">  </v>
      </c>
      <c r="C52" s="52">
        <f>'RAW GRADES'!F49</f>
        <v>0</v>
      </c>
      <c r="D52" s="74" t="str">
        <f>'RAW GRADES'!I49</f>
        <v/>
      </c>
      <c r="E52" s="47">
        <f>'RAW GRADES'!AN49</f>
        <v>0</v>
      </c>
      <c r="F52" s="47">
        <f>'RAW GRADES'!AU49</f>
        <v>0</v>
      </c>
      <c r="G52" s="47" t="str">
        <f>'RAW GRADES'!BB49</f>
        <v/>
      </c>
      <c r="H52" s="48">
        <f>'RAW GRADES'!BC49</f>
        <v>0</v>
      </c>
      <c r="I52" s="48">
        <f>'RAW GRADES'!BD49</f>
        <v>0</v>
      </c>
      <c r="J52" s="47" t="str">
        <f>'RAW GRADES'!BK49</f>
        <v/>
      </c>
      <c r="K52" s="47" t="str">
        <f>'RAW GRADES'!CP49</f>
        <v/>
      </c>
      <c r="L52" s="47">
        <f>'RAW GRADES'!CQ49</f>
        <v>0</v>
      </c>
      <c r="M52" s="49">
        <f>'RAW GRADES'!CR49</f>
        <v>0</v>
      </c>
      <c r="N52" s="53">
        <f>'RAW GRADES'!CS49</f>
        <v>0</v>
      </c>
      <c r="O52" s="51">
        <f>'RAW GRADES'!CT49</f>
        <v>5</v>
      </c>
      <c r="P52" s="54" t="str">
        <f t="shared" si="0"/>
        <v>FAILED</v>
      </c>
    </row>
    <row r="53" spans="1:16">
      <c r="A53" s="44">
        <v>41</v>
      </c>
      <c r="B53" s="45" t="str">
        <f>'RAW GRADES'!C50</f>
        <v xml:space="preserve">  </v>
      </c>
      <c r="C53" s="52">
        <f>'RAW GRADES'!F50</f>
        <v>0</v>
      </c>
      <c r="D53" s="74" t="str">
        <f>'RAW GRADES'!I50</f>
        <v/>
      </c>
      <c r="E53" s="47">
        <f>'RAW GRADES'!AN50</f>
        <v>0</v>
      </c>
      <c r="F53" s="47">
        <f>'RAW GRADES'!AU50</f>
        <v>0</v>
      </c>
      <c r="G53" s="47" t="str">
        <f>'RAW GRADES'!BB50</f>
        <v/>
      </c>
      <c r="H53" s="48">
        <f>'RAW GRADES'!BC50</f>
        <v>0</v>
      </c>
      <c r="I53" s="48">
        <f>'RAW GRADES'!BD50</f>
        <v>0</v>
      </c>
      <c r="J53" s="47" t="str">
        <f>'RAW GRADES'!BK50</f>
        <v/>
      </c>
      <c r="K53" s="47" t="str">
        <f>'RAW GRADES'!CP50</f>
        <v/>
      </c>
      <c r="L53" s="47">
        <f>'RAW GRADES'!CQ50</f>
        <v>0</v>
      </c>
      <c r="M53" s="49">
        <f>'RAW GRADES'!CR50</f>
        <v>0</v>
      </c>
      <c r="N53" s="53">
        <f>'RAW GRADES'!CS50</f>
        <v>0</v>
      </c>
      <c r="O53" s="51">
        <f>'RAW GRADES'!CT50</f>
        <v>5</v>
      </c>
      <c r="P53" s="54" t="str">
        <f t="shared" si="0"/>
        <v>FAILED</v>
      </c>
    </row>
    <row r="54" spans="1:16">
      <c r="A54" s="44">
        <v>42</v>
      </c>
      <c r="B54" s="45" t="str">
        <f>'RAW GRADES'!C51</f>
        <v xml:space="preserve">  </v>
      </c>
      <c r="C54" s="52">
        <f>'RAW GRADES'!F51</f>
        <v>0</v>
      </c>
      <c r="D54" s="74" t="str">
        <f>'RAW GRADES'!I51</f>
        <v/>
      </c>
      <c r="E54" s="47">
        <f>'RAW GRADES'!AN51</f>
        <v>0</v>
      </c>
      <c r="F54" s="47">
        <f>'RAW GRADES'!AU51</f>
        <v>0</v>
      </c>
      <c r="G54" s="47" t="str">
        <f>'RAW GRADES'!BB51</f>
        <v/>
      </c>
      <c r="H54" s="48">
        <f>'RAW GRADES'!BC51</f>
        <v>0</v>
      </c>
      <c r="I54" s="48">
        <f>'RAW GRADES'!BD51</f>
        <v>0</v>
      </c>
      <c r="J54" s="47" t="str">
        <f>'RAW GRADES'!BK51</f>
        <v/>
      </c>
      <c r="K54" s="47" t="str">
        <f>'RAW GRADES'!CP51</f>
        <v/>
      </c>
      <c r="L54" s="47">
        <f>'RAW GRADES'!CQ51</f>
        <v>0</v>
      </c>
      <c r="M54" s="49">
        <f>'RAW GRADES'!CR51</f>
        <v>0</v>
      </c>
      <c r="N54" s="53">
        <f>'RAW GRADES'!CS51</f>
        <v>0</v>
      </c>
      <c r="O54" s="51">
        <f>'RAW GRADES'!CT51</f>
        <v>5</v>
      </c>
      <c r="P54" s="54" t="str">
        <f t="shared" si="0"/>
        <v>FAILED</v>
      </c>
    </row>
    <row r="55" spans="1:16">
      <c r="A55" s="44">
        <v>43</v>
      </c>
      <c r="B55" s="45" t="str">
        <f>'RAW GRADES'!C52</f>
        <v xml:space="preserve">  </v>
      </c>
      <c r="C55" s="52">
        <f>'RAW GRADES'!F52</f>
        <v>0</v>
      </c>
      <c r="D55" s="74" t="str">
        <f>'RAW GRADES'!I52</f>
        <v/>
      </c>
      <c r="E55" s="47">
        <f>'RAW GRADES'!AN52</f>
        <v>0</v>
      </c>
      <c r="F55" s="47">
        <f>'RAW GRADES'!AU52</f>
        <v>0</v>
      </c>
      <c r="G55" s="47" t="str">
        <f>'RAW GRADES'!BB52</f>
        <v/>
      </c>
      <c r="H55" s="48">
        <f>'RAW GRADES'!BC52</f>
        <v>0</v>
      </c>
      <c r="I55" s="48">
        <f>'RAW GRADES'!BD52</f>
        <v>0</v>
      </c>
      <c r="J55" s="47" t="str">
        <f>'RAW GRADES'!BK52</f>
        <v/>
      </c>
      <c r="K55" s="47" t="str">
        <f>'RAW GRADES'!CP52</f>
        <v/>
      </c>
      <c r="L55" s="47">
        <f>'RAW GRADES'!CQ52</f>
        <v>0</v>
      </c>
      <c r="M55" s="49">
        <f>'RAW GRADES'!CR52</f>
        <v>0</v>
      </c>
      <c r="N55" s="53">
        <f>'RAW GRADES'!CS52</f>
        <v>0</v>
      </c>
      <c r="O55" s="51">
        <f>'RAW GRADES'!CT52</f>
        <v>5</v>
      </c>
      <c r="P55" s="54" t="str">
        <f t="shared" si="0"/>
        <v>FAILED</v>
      </c>
    </row>
    <row r="56" spans="1:16">
      <c r="A56" s="44">
        <v>44</v>
      </c>
      <c r="B56" s="45" t="str">
        <f>'RAW GRADES'!C53</f>
        <v xml:space="preserve">  </v>
      </c>
      <c r="C56" s="52">
        <f>'RAW GRADES'!F53</f>
        <v>0</v>
      </c>
      <c r="D56" s="74" t="str">
        <f>'RAW GRADES'!I53</f>
        <v/>
      </c>
      <c r="E56" s="47">
        <f>'RAW GRADES'!AN53</f>
        <v>0</v>
      </c>
      <c r="F56" s="47">
        <f>'RAW GRADES'!AU53</f>
        <v>0</v>
      </c>
      <c r="G56" s="47" t="str">
        <f>'RAW GRADES'!BB53</f>
        <v/>
      </c>
      <c r="H56" s="48">
        <f>'RAW GRADES'!BC53</f>
        <v>0</v>
      </c>
      <c r="I56" s="48">
        <f>'RAW GRADES'!BD53</f>
        <v>0</v>
      </c>
      <c r="J56" s="47" t="str">
        <f>'RAW GRADES'!BK53</f>
        <v/>
      </c>
      <c r="K56" s="47" t="str">
        <f>'RAW GRADES'!CP53</f>
        <v/>
      </c>
      <c r="L56" s="47">
        <f>'RAW GRADES'!CQ53</f>
        <v>0</v>
      </c>
      <c r="M56" s="49">
        <f>'RAW GRADES'!CR53</f>
        <v>0</v>
      </c>
      <c r="N56" s="53">
        <f>'RAW GRADES'!CS53</f>
        <v>0</v>
      </c>
      <c r="O56" s="51">
        <f>'RAW GRADES'!CT53</f>
        <v>5</v>
      </c>
      <c r="P56" s="54" t="str">
        <f t="shared" si="0"/>
        <v>FAILED</v>
      </c>
    </row>
    <row r="57" spans="1:16">
      <c r="A57" s="44">
        <v>45</v>
      </c>
      <c r="B57" s="45" t="str">
        <f>'RAW GRADES'!C54</f>
        <v xml:space="preserve">  </v>
      </c>
      <c r="C57" s="52">
        <f>'RAW GRADES'!F54</f>
        <v>0</v>
      </c>
      <c r="D57" s="74" t="str">
        <f>'RAW GRADES'!I54</f>
        <v/>
      </c>
      <c r="E57" s="47">
        <f>'RAW GRADES'!AN54</f>
        <v>0</v>
      </c>
      <c r="F57" s="47">
        <f>'RAW GRADES'!AU54</f>
        <v>0</v>
      </c>
      <c r="G57" s="47" t="str">
        <f>'RAW GRADES'!BB54</f>
        <v/>
      </c>
      <c r="H57" s="48">
        <f>'RAW GRADES'!BC54</f>
        <v>0</v>
      </c>
      <c r="I57" s="48">
        <f>'RAW GRADES'!BD54</f>
        <v>0</v>
      </c>
      <c r="J57" s="47" t="str">
        <f>'RAW GRADES'!BK54</f>
        <v/>
      </c>
      <c r="K57" s="47" t="str">
        <f>'RAW GRADES'!CP54</f>
        <v/>
      </c>
      <c r="L57" s="47">
        <f>'RAW GRADES'!CQ54</f>
        <v>0</v>
      </c>
      <c r="M57" s="49">
        <f>'RAW GRADES'!CR54</f>
        <v>0</v>
      </c>
      <c r="N57" s="53">
        <f>'RAW GRADES'!CS54</f>
        <v>0</v>
      </c>
      <c r="O57" s="51">
        <f>'RAW GRADES'!CT54</f>
        <v>5</v>
      </c>
      <c r="P57" s="54" t="str">
        <f t="shared" si="0"/>
        <v>FAILED</v>
      </c>
    </row>
    <row r="58" spans="1:16" hidden="1">
      <c r="A58" s="44">
        <v>46</v>
      </c>
      <c r="B58" s="45" t="str">
        <f>'RAW GRADES'!C55</f>
        <v xml:space="preserve">  </v>
      </c>
      <c r="C58" s="52">
        <f>'RAW GRADES'!F55</f>
        <v>0</v>
      </c>
      <c r="D58" s="74" t="str">
        <f>'RAW GRADES'!I55</f>
        <v/>
      </c>
      <c r="E58" s="47">
        <f>'RAW GRADES'!AN55</f>
        <v>0</v>
      </c>
      <c r="F58" s="47">
        <f>'RAW GRADES'!AU55</f>
        <v>0</v>
      </c>
      <c r="G58" s="47" t="str">
        <f>'RAW GRADES'!BB55</f>
        <v/>
      </c>
      <c r="H58" s="48">
        <f>'RAW GRADES'!BC55</f>
        <v>0</v>
      </c>
      <c r="I58" s="48">
        <f>'RAW GRADES'!BD55</f>
        <v>0</v>
      </c>
      <c r="J58" s="47" t="str">
        <f>'RAW GRADES'!BK55</f>
        <v/>
      </c>
      <c r="K58" s="47" t="str">
        <f>'RAW GRADES'!CP55</f>
        <v/>
      </c>
      <c r="L58" s="47">
        <f>'RAW GRADES'!CQ55</f>
        <v>0</v>
      </c>
      <c r="M58" s="49">
        <f>'RAW GRADES'!CR55</f>
        <v>0</v>
      </c>
      <c r="N58" s="53">
        <f>'RAW GRADES'!CS55</f>
        <v>0</v>
      </c>
      <c r="O58" s="51">
        <f>'RAW GRADES'!CT55</f>
        <v>5</v>
      </c>
      <c r="P58" s="54" t="str">
        <f t="shared" si="0"/>
        <v>FAILED</v>
      </c>
    </row>
    <row r="59" spans="1:16" hidden="1">
      <c r="A59" s="44">
        <v>47</v>
      </c>
      <c r="B59" s="45" t="str">
        <f>'RAW GRADES'!C56</f>
        <v xml:space="preserve">  </v>
      </c>
      <c r="C59" s="52">
        <f>'RAW GRADES'!F56</f>
        <v>0</v>
      </c>
      <c r="D59" s="74" t="str">
        <f>'RAW GRADES'!I56</f>
        <v/>
      </c>
      <c r="E59" s="47">
        <f>'RAW GRADES'!AN56</f>
        <v>0</v>
      </c>
      <c r="F59" s="47">
        <f>'RAW GRADES'!AU56</f>
        <v>0</v>
      </c>
      <c r="G59" s="47" t="str">
        <f>'RAW GRADES'!BB56</f>
        <v/>
      </c>
      <c r="H59" s="48">
        <f>'RAW GRADES'!BC56</f>
        <v>0</v>
      </c>
      <c r="I59" s="48">
        <f>'RAW GRADES'!BD56</f>
        <v>0</v>
      </c>
      <c r="J59" s="47" t="str">
        <f>'RAW GRADES'!BK56</f>
        <v/>
      </c>
      <c r="K59" s="47" t="str">
        <f>'RAW GRADES'!CP56</f>
        <v/>
      </c>
      <c r="L59" s="47">
        <f>'RAW GRADES'!CQ56</f>
        <v>0</v>
      </c>
      <c r="M59" s="49">
        <f>'RAW GRADES'!CR56</f>
        <v>0</v>
      </c>
      <c r="N59" s="53">
        <f>'RAW GRADES'!CS56</f>
        <v>0</v>
      </c>
      <c r="O59" s="51">
        <f>'RAW GRADES'!CT56</f>
        <v>5</v>
      </c>
      <c r="P59" s="54" t="str">
        <f t="shared" si="0"/>
        <v>FAILED</v>
      </c>
    </row>
    <row r="60" spans="1:16" hidden="1">
      <c r="A60" s="44">
        <v>48</v>
      </c>
      <c r="B60" s="45" t="str">
        <f>'RAW GRADES'!C57</f>
        <v xml:space="preserve">  </v>
      </c>
      <c r="C60" s="52">
        <f>'RAW GRADES'!F57</f>
        <v>0</v>
      </c>
      <c r="D60" s="74" t="str">
        <f>'RAW GRADES'!I57</f>
        <v/>
      </c>
      <c r="E60" s="47">
        <f>'RAW GRADES'!AN57</f>
        <v>0</v>
      </c>
      <c r="F60" s="47">
        <f>'RAW GRADES'!AU57</f>
        <v>0</v>
      </c>
      <c r="G60" s="47" t="str">
        <f>'RAW GRADES'!BB57</f>
        <v/>
      </c>
      <c r="H60" s="48">
        <f>'RAW GRADES'!BC57</f>
        <v>0</v>
      </c>
      <c r="I60" s="48">
        <f>'RAW GRADES'!BD57</f>
        <v>0</v>
      </c>
      <c r="J60" s="47" t="str">
        <f>'RAW GRADES'!BK57</f>
        <v/>
      </c>
      <c r="K60" s="47" t="str">
        <f>'RAW GRADES'!CP57</f>
        <v/>
      </c>
      <c r="L60" s="47">
        <f>'RAW GRADES'!CQ57</f>
        <v>0</v>
      </c>
      <c r="M60" s="49">
        <f>'RAW GRADES'!CR57</f>
        <v>0</v>
      </c>
      <c r="N60" s="53">
        <f>'RAW GRADES'!CS57</f>
        <v>0</v>
      </c>
      <c r="O60" s="51">
        <f>'RAW GRADES'!CT57</f>
        <v>5</v>
      </c>
      <c r="P60" s="54" t="str">
        <f t="shared" si="0"/>
        <v>FAILED</v>
      </c>
    </row>
    <row r="61" spans="1:16" hidden="1">
      <c r="A61" s="44">
        <v>49</v>
      </c>
      <c r="B61" s="45" t="str">
        <f>'RAW GRADES'!C58</f>
        <v xml:space="preserve">  </v>
      </c>
      <c r="C61" s="52">
        <f>'RAW GRADES'!F58</f>
        <v>0</v>
      </c>
      <c r="D61" s="74" t="str">
        <f>'RAW GRADES'!I58</f>
        <v/>
      </c>
      <c r="E61" s="47">
        <f>'RAW GRADES'!AN58</f>
        <v>0</v>
      </c>
      <c r="F61" s="47">
        <f>'RAW GRADES'!AU58</f>
        <v>0</v>
      </c>
      <c r="G61" s="47" t="str">
        <f>'RAW GRADES'!BB58</f>
        <v/>
      </c>
      <c r="H61" s="48">
        <f>'RAW GRADES'!BC58</f>
        <v>0</v>
      </c>
      <c r="I61" s="48">
        <f>'RAW GRADES'!BD58</f>
        <v>0</v>
      </c>
      <c r="J61" s="47" t="str">
        <f>'RAW GRADES'!BK58</f>
        <v/>
      </c>
      <c r="K61" s="47" t="str">
        <f>'RAW GRADES'!CP58</f>
        <v/>
      </c>
      <c r="L61" s="47">
        <f>'RAW GRADES'!CQ58</f>
        <v>0</v>
      </c>
      <c r="M61" s="49">
        <f>'RAW GRADES'!CR58</f>
        <v>0</v>
      </c>
      <c r="N61" s="53">
        <f>'RAW GRADES'!CS58</f>
        <v>0</v>
      </c>
      <c r="O61" s="51">
        <f>'RAW GRADES'!CT58</f>
        <v>5</v>
      </c>
      <c r="P61" s="54" t="str">
        <f t="shared" si="0"/>
        <v>FAILED</v>
      </c>
    </row>
    <row r="62" spans="1:16" hidden="1">
      <c r="A62" s="44">
        <v>50</v>
      </c>
      <c r="B62" s="45" t="str">
        <f>'RAW GRADES'!C59</f>
        <v xml:space="preserve">  </v>
      </c>
      <c r="C62" s="52">
        <f>'RAW GRADES'!F59</f>
        <v>0</v>
      </c>
      <c r="D62" s="74" t="str">
        <f>'RAW GRADES'!I59</f>
        <v/>
      </c>
      <c r="E62" s="47">
        <f>'RAW GRADES'!AN59</f>
        <v>0</v>
      </c>
      <c r="F62" s="47">
        <f>'RAW GRADES'!AU59</f>
        <v>0</v>
      </c>
      <c r="G62" s="47" t="str">
        <f>'RAW GRADES'!BB59</f>
        <v/>
      </c>
      <c r="H62" s="48">
        <f>'RAW GRADES'!BC59</f>
        <v>0</v>
      </c>
      <c r="I62" s="48">
        <f>'RAW GRADES'!BD59</f>
        <v>0</v>
      </c>
      <c r="J62" s="47" t="str">
        <f>'RAW GRADES'!BK59</f>
        <v/>
      </c>
      <c r="K62" s="47" t="str">
        <f>'RAW GRADES'!CP59</f>
        <v/>
      </c>
      <c r="L62" s="47">
        <f>'RAW GRADES'!CQ59</f>
        <v>0</v>
      </c>
      <c r="M62" s="49">
        <f>'RAW GRADES'!CR59</f>
        <v>0</v>
      </c>
      <c r="N62" s="53">
        <f>'RAW GRADES'!CS59</f>
        <v>0</v>
      </c>
      <c r="O62" s="51">
        <f>'RAW GRADES'!CT59</f>
        <v>5</v>
      </c>
      <c r="P62" s="54" t="str">
        <f t="shared" si="0"/>
        <v>FAILED</v>
      </c>
    </row>
    <row r="63" spans="1:16" hidden="1">
      <c r="A63" s="44">
        <v>51</v>
      </c>
      <c r="B63" s="45" t="str">
        <f>'RAW GRADES'!C60</f>
        <v xml:space="preserve">  </v>
      </c>
      <c r="C63" s="52">
        <f>'RAW GRADES'!F60</f>
        <v>0</v>
      </c>
      <c r="D63" s="74" t="str">
        <f>'RAW GRADES'!I60</f>
        <v/>
      </c>
      <c r="E63" s="47">
        <f>'RAW GRADES'!AN60</f>
        <v>0</v>
      </c>
      <c r="F63" s="47">
        <f>'RAW GRADES'!AU60</f>
        <v>0</v>
      </c>
      <c r="G63" s="47" t="str">
        <f>'RAW GRADES'!BB60</f>
        <v/>
      </c>
      <c r="H63" s="48">
        <f>'RAW GRADES'!BC60</f>
        <v>0</v>
      </c>
      <c r="I63" s="48">
        <f>'RAW GRADES'!BD60</f>
        <v>0</v>
      </c>
      <c r="J63" s="47" t="str">
        <f>'RAW GRADES'!BK60</f>
        <v/>
      </c>
      <c r="K63" s="47" t="str">
        <f>'RAW GRADES'!CP60</f>
        <v/>
      </c>
      <c r="L63" s="47">
        <f>'RAW GRADES'!CQ60</f>
        <v>0</v>
      </c>
      <c r="M63" s="49">
        <f>'RAW GRADES'!CR60</f>
        <v>0</v>
      </c>
      <c r="N63" s="53">
        <f>'RAW GRADES'!CS60</f>
        <v>0</v>
      </c>
      <c r="O63" s="51">
        <f>'RAW GRADES'!CT60</f>
        <v>5</v>
      </c>
      <c r="P63" s="54" t="str">
        <f t="shared" si="0"/>
        <v>FAILED</v>
      </c>
    </row>
    <row r="64" spans="1:16" hidden="1">
      <c r="A64" s="44">
        <v>52</v>
      </c>
      <c r="B64" s="45" t="str">
        <f>'RAW GRADES'!C61</f>
        <v xml:space="preserve">  </v>
      </c>
      <c r="C64" s="52">
        <f>'RAW GRADES'!F61</f>
        <v>0</v>
      </c>
      <c r="D64" s="74" t="str">
        <f>'RAW GRADES'!I61</f>
        <v/>
      </c>
      <c r="E64" s="47">
        <f>'RAW GRADES'!AN61</f>
        <v>0</v>
      </c>
      <c r="F64" s="47">
        <f>'RAW GRADES'!AU61</f>
        <v>0</v>
      </c>
      <c r="G64" s="47" t="str">
        <f>'RAW GRADES'!BB61</f>
        <v/>
      </c>
      <c r="H64" s="48">
        <f>'RAW GRADES'!BC61</f>
        <v>0</v>
      </c>
      <c r="I64" s="48">
        <f>'RAW GRADES'!BD61</f>
        <v>0</v>
      </c>
      <c r="J64" s="47" t="str">
        <f>'RAW GRADES'!BK61</f>
        <v/>
      </c>
      <c r="K64" s="47" t="str">
        <f>'RAW GRADES'!CP61</f>
        <v/>
      </c>
      <c r="L64" s="47">
        <f>'RAW GRADES'!CQ61</f>
        <v>0</v>
      </c>
      <c r="M64" s="49">
        <f>'RAW GRADES'!CR61</f>
        <v>0</v>
      </c>
      <c r="N64" s="53">
        <f>'RAW GRADES'!CS61</f>
        <v>0</v>
      </c>
      <c r="O64" s="51">
        <f>'RAW GRADES'!CT61</f>
        <v>5</v>
      </c>
      <c r="P64" s="54" t="str">
        <f t="shared" si="0"/>
        <v>FAILED</v>
      </c>
    </row>
    <row r="65" spans="1:16" hidden="1">
      <c r="A65" s="44">
        <v>53</v>
      </c>
      <c r="B65" s="45" t="str">
        <f>'RAW GRADES'!C62</f>
        <v xml:space="preserve">  </v>
      </c>
      <c r="C65" s="52">
        <f>'RAW GRADES'!F62</f>
        <v>0</v>
      </c>
      <c r="D65" s="74" t="str">
        <f>'RAW GRADES'!I62</f>
        <v/>
      </c>
      <c r="E65" s="47">
        <f>'RAW GRADES'!AN62</f>
        <v>0</v>
      </c>
      <c r="F65" s="47">
        <f>'RAW GRADES'!AU62</f>
        <v>0</v>
      </c>
      <c r="G65" s="47" t="str">
        <f>'RAW GRADES'!BB62</f>
        <v/>
      </c>
      <c r="H65" s="48">
        <f>'RAW GRADES'!BC62</f>
        <v>0</v>
      </c>
      <c r="I65" s="48">
        <f>'RAW GRADES'!BD62</f>
        <v>0</v>
      </c>
      <c r="J65" s="47" t="str">
        <f>'RAW GRADES'!BK62</f>
        <v/>
      </c>
      <c r="K65" s="47" t="str">
        <f>'RAW GRADES'!CP62</f>
        <v/>
      </c>
      <c r="L65" s="47">
        <f>'RAW GRADES'!CQ62</f>
        <v>0</v>
      </c>
      <c r="M65" s="49">
        <f>'RAW GRADES'!CR62</f>
        <v>0</v>
      </c>
      <c r="N65" s="53">
        <f>'RAW GRADES'!CS62</f>
        <v>0</v>
      </c>
      <c r="O65" s="51">
        <f>'RAW GRADES'!CT62</f>
        <v>5</v>
      </c>
      <c r="P65" s="54" t="str">
        <f t="shared" si="0"/>
        <v>FAILED</v>
      </c>
    </row>
    <row r="66" spans="1:16" hidden="1">
      <c r="A66" s="44">
        <v>54</v>
      </c>
      <c r="B66" s="45" t="str">
        <f>'RAW GRADES'!C63</f>
        <v xml:space="preserve">  </v>
      </c>
      <c r="C66" s="52">
        <f>'RAW GRADES'!F63</f>
        <v>0</v>
      </c>
      <c r="D66" s="74" t="str">
        <f>'RAW GRADES'!I63</f>
        <v/>
      </c>
      <c r="E66" s="47">
        <f>'RAW GRADES'!AN63</f>
        <v>0</v>
      </c>
      <c r="F66" s="47">
        <f>'RAW GRADES'!AU63</f>
        <v>0</v>
      </c>
      <c r="G66" s="47" t="str">
        <f>'RAW GRADES'!BB63</f>
        <v/>
      </c>
      <c r="H66" s="48">
        <f>'RAW GRADES'!BC63</f>
        <v>0</v>
      </c>
      <c r="I66" s="48">
        <f>'RAW GRADES'!BD63</f>
        <v>0</v>
      </c>
      <c r="J66" s="47" t="str">
        <f>'RAW GRADES'!BK63</f>
        <v/>
      </c>
      <c r="K66" s="47" t="str">
        <f>'RAW GRADES'!CP63</f>
        <v/>
      </c>
      <c r="L66" s="47">
        <f>'RAW GRADES'!CQ63</f>
        <v>0</v>
      </c>
      <c r="M66" s="49">
        <f>'RAW GRADES'!CR63</f>
        <v>0</v>
      </c>
      <c r="N66" s="53">
        <f>'RAW GRADES'!CS63</f>
        <v>0</v>
      </c>
      <c r="O66" s="51">
        <f>'RAW GRADES'!CT63</f>
        <v>5</v>
      </c>
      <c r="P66" s="54" t="str">
        <f t="shared" si="0"/>
        <v>FAILED</v>
      </c>
    </row>
    <row r="67" spans="1:16" hidden="1">
      <c r="A67" s="44">
        <v>55</v>
      </c>
      <c r="B67" s="45" t="str">
        <f>'RAW GRADES'!C64</f>
        <v xml:space="preserve">  </v>
      </c>
      <c r="C67" s="52">
        <f>'RAW GRADES'!F64</f>
        <v>0</v>
      </c>
      <c r="D67" s="74" t="str">
        <f>'RAW GRADES'!I64</f>
        <v/>
      </c>
      <c r="E67" s="47">
        <f>'RAW GRADES'!AN64</f>
        <v>0</v>
      </c>
      <c r="F67" s="47">
        <f>'RAW GRADES'!AU64</f>
        <v>0</v>
      </c>
      <c r="G67" s="47" t="str">
        <f>'RAW GRADES'!BB64</f>
        <v/>
      </c>
      <c r="H67" s="48">
        <f>'RAW GRADES'!BC64</f>
        <v>0</v>
      </c>
      <c r="I67" s="48">
        <f>'RAW GRADES'!BD64</f>
        <v>0</v>
      </c>
      <c r="J67" s="47" t="str">
        <f>'RAW GRADES'!BK64</f>
        <v/>
      </c>
      <c r="K67" s="47" t="str">
        <f>'RAW GRADES'!CP64</f>
        <v/>
      </c>
      <c r="L67" s="47">
        <f>'RAW GRADES'!CQ64</f>
        <v>0</v>
      </c>
      <c r="M67" s="49">
        <f>'RAW GRADES'!CR64</f>
        <v>0</v>
      </c>
      <c r="N67" s="53">
        <f>'RAW GRADES'!CS64</f>
        <v>0</v>
      </c>
      <c r="O67" s="51">
        <f>'RAW GRADES'!CT64</f>
        <v>5</v>
      </c>
      <c r="P67" s="54" t="str">
        <f t="shared" si="0"/>
        <v>FAILED</v>
      </c>
    </row>
    <row r="68" spans="1:16" hidden="1">
      <c r="A68" s="44">
        <v>56</v>
      </c>
      <c r="B68" s="45" t="str">
        <f>'RAW GRADES'!C65</f>
        <v xml:space="preserve">  </v>
      </c>
      <c r="C68" s="52">
        <f>'RAW GRADES'!F65</f>
        <v>0</v>
      </c>
      <c r="D68" s="74" t="str">
        <f>'RAW GRADES'!I65</f>
        <v/>
      </c>
      <c r="E68" s="47">
        <f>'RAW GRADES'!AN65</f>
        <v>0</v>
      </c>
      <c r="F68" s="47">
        <f>'RAW GRADES'!AU65</f>
        <v>0</v>
      </c>
      <c r="G68" s="47" t="str">
        <f>'RAW GRADES'!BB65</f>
        <v/>
      </c>
      <c r="H68" s="48">
        <f>'RAW GRADES'!BC65</f>
        <v>0</v>
      </c>
      <c r="I68" s="48">
        <f>'RAW GRADES'!BD65</f>
        <v>0</v>
      </c>
      <c r="J68" s="47" t="str">
        <f>'RAW GRADES'!BK65</f>
        <v/>
      </c>
      <c r="K68" s="47" t="str">
        <f>'RAW GRADES'!CP65</f>
        <v/>
      </c>
      <c r="L68" s="47">
        <f>'RAW GRADES'!CQ65</f>
        <v>0</v>
      </c>
      <c r="M68" s="49">
        <f>'RAW GRADES'!CR65</f>
        <v>0</v>
      </c>
      <c r="N68" s="53">
        <f>'RAW GRADES'!CS65</f>
        <v>0</v>
      </c>
      <c r="O68" s="51">
        <f>'RAW GRADES'!CT65</f>
        <v>5</v>
      </c>
      <c r="P68" s="54" t="str">
        <f t="shared" si="0"/>
        <v>FAILED</v>
      </c>
    </row>
    <row r="69" spans="1:16" hidden="1">
      <c r="A69" s="44">
        <v>57</v>
      </c>
      <c r="B69" s="45" t="str">
        <f>'RAW GRADES'!C66</f>
        <v xml:space="preserve">  </v>
      </c>
      <c r="C69" s="52">
        <f>'RAW GRADES'!F66</f>
        <v>0</v>
      </c>
      <c r="D69" s="74" t="str">
        <f>'RAW GRADES'!I66</f>
        <v/>
      </c>
      <c r="E69" s="47">
        <f>'RAW GRADES'!AN66</f>
        <v>0</v>
      </c>
      <c r="F69" s="47">
        <f>'RAW GRADES'!AU66</f>
        <v>0</v>
      </c>
      <c r="G69" s="47" t="str">
        <f>'RAW GRADES'!BB66</f>
        <v/>
      </c>
      <c r="H69" s="48">
        <f>'RAW GRADES'!BC66</f>
        <v>0</v>
      </c>
      <c r="I69" s="48">
        <f>'RAW GRADES'!BD66</f>
        <v>0</v>
      </c>
      <c r="J69" s="47" t="str">
        <f>'RAW GRADES'!BK66</f>
        <v/>
      </c>
      <c r="K69" s="47" t="str">
        <f>'RAW GRADES'!CP66</f>
        <v/>
      </c>
      <c r="L69" s="47">
        <f>'RAW GRADES'!CQ66</f>
        <v>0</v>
      </c>
      <c r="M69" s="49">
        <f>'RAW GRADES'!CR66</f>
        <v>0</v>
      </c>
      <c r="N69" s="53">
        <f>'RAW GRADES'!CS66</f>
        <v>0</v>
      </c>
      <c r="O69" s="51">
        <f>'RAW GRADES'!CT66</f>
        <v>5</v>
      </c>
      <c r="P69" s="54" t="str">
        <f t="shared" si="0"/>
        <v>FAILED</v>
      </c>
    </row>
    <row r="70" spans="1:16" hidden="1">
      <c r="A70" s="44">
        <v>58</v>
      </c>
      <c r="B70" s="45" t="str">
        <f>'RAW GRADES'!C67</f>
        <v xml:space="preserve">  </v>
      </c>
      <c r="C70" s="52">
        <f>'RAW GRADES'!F67</f>
        <v>0</v>
      </c>
      <c r="D70" s="74" t="str">
        <f>'RAW GRADES'!I67</f>
        <v/>
      </c>
      <c r="E70" s="47">
        <f>'RAW GRADES'!AN67</f>
        <v>0</v>
      </c>
      <c r="F70" s="47">
        <f>'RAW GRADES'!AU67</f>
        <v>0</v>
      </c>
      <c r="G70" s="47" t="str">
        <f>'RAW GRADES'!BB67</f>
        <v/>
      </c>
      <c r="H70" s="48">
        <f>'RAW GRADES'!BC67</f>
        <v>0</v>
      </c>
      <c r="I70" s="48">
        <f>'RAW GRADES'!BD67</f>
        <v>0</v>
      </c>
      <c r="J70" s="47" t="str">
        <f>'RAW GRADES'!BK67</f>
        <v/>
      </c>
      <c r="K70" s="47" t="str">
        <f>'RAW GRADES'!CP67</f>
        <v/>
      </c>
      <c r="L70" s="47">
        <f>'RAW GRADES'!CQ67</f>
        <v>0</v>
      </c>
      <c r="M70" s="49">
        <f>'RAW GRADES'!CR67</f>
        <v>0</v>
      </c>
      <c r="N70" s="53">
        <f>'RAW GRADES'!CS67</f>
        <v>0</v>
      </c>
      <c r="O70" s="51">
        <f>'RAW GRADES'!CT67</f>
        <v>5</v>
      </c>
      <c r="P70" s="54" t="str">
        <f t="shared" si="0"/>
        <v>FAILED</v>
      </c>
    </row>
    <row r="71" spans="1:16" hidden="1">
      <c r="A71" s="44">
        <v>59</v>
      </c>
      <c r="B71" s="45" t="str">
        <f>'RAW GRADES'!C68</f>
        <v xml:space="preserve">  </v>
      </c>
      <c r="C71" s="52">
        <f>'RAW GRADES'!F68</f>
        <v>0</v>
      </c>
      <c r="D71" s="74" t="str">
        <f>'RAW GRADES'!I68</f>
        <v/>
      </c>
      <c r="E71" s="47">
        <f>'RAW GRADES'!AN68</f>
        <v>0</v>
      </c>
      <c r="F71" s="47">
        <f>'RAW GRADES'!AU68</f>
        <v>0</v>
      </c>
      <c r="G71" s="47" t="str">
        <f>'RAW GRADES'!BB68</f>
        <v/>
      </c>
      <c r="H71" s="48">
        <f>'RAW GRADES'!BC68</f>
        <v>0</v>
      </c>
      <c r="I71" s="48">
        <f>'RAW GRADES'!BD68</f>
        <v>0</v>
      </c>
      <c r="J71" s="47" t="str">
        <f>'RAW GRADES'!BK68</f>
        <v/>
      </c>
      <c r="K71" s="47" t="str">
        <f>'RAW GRADES'!CP68</f>
        <v/>
      </c>
      <c r="L71" s="47">
        <f>'RAW GRADES'!CQ68</f>
        <v>0</v>
      </c>
      <c r="M71" s="49">
        <f>'RAW GRADES'!CR68</f>
        <v>0</v>
      </c>
      <c r="N71" s="53">
        <f>'RAW GRADES'!CS68</f>
        <v>0</v>
      </c>
      <c r="O71" s="51">
        <f>'RAW GRADES'!CT68</f>
        <v>5</v>
      </c>
      <c r="P71" s="54" t="str">
        <f t="shared" si="0"/>
        <v>FAILED</v>
      </c>
    </row>
    <row r="72" spans="1:16" hidden="1">
      <c r="A72" s="44">
        <v>60</v>
      </c>
      <c r="B72" s="45" t="str">
        <f>'RAW GRADES'!C69</f>
        <v xml:space="preserve">  </v>
      </c>
      <c r="C72" s="52">
        <f>'RAW GRADES'!F69</f>
        <v>0</v>
      </c>
      <c r="D72" s="74" t="str">
        <f>'RAW GRADES'!I69</f>
        <v/>
      </c>
      <c r="E72" s="47">
        <f>'RAW GRADES'!AN69</f>
        <v>0</v>
      </c>
      <c r="F72" s="47">
        <f>'RAW GRADES'!AU69</f>
        <v>0</v>
      </c>
      <c r="G72" s="47" t="str">
        <f>'RAW GRADES'!BB69</f>
        <v/>
      </c>
      <c r="H72" s="48">
        <f>'RAW GRADES'!BC69</f>
        <v>0</v>
      </c>
      <c r="I72" s="48">
        <f>'RAW GRADES'!BD69</f>
        <v>0</v>
      </c>
      <c r="J72" s="47" t="str">
        <f>'RAW GRADES'!BK69</f>
        <v/>
      </c>
      <c r="K72" s="47" t="str">
        <f>'RAW GRADES'!CP69</f>
        <v/>
      </c>
      <c r="L72" s="47">
        <f>'RAW GRADES'!CQ69</f>
        <v>0</v>
      </c>
      <c r="M72" s="49">
        <f>'RAW GRADES'!CR69</f>
        <v>0</v>
      </c>
      <c r="N72" s="53">
        <f>'RAW GRADES'!CS69</f>
        <v>0</v>
      </c>
      <c r="O72" s="51">
        <f>'RAW GRADES'!CT69</f>
        <v>5</v>
      </c>
      <c r="P72" s="54" t="str">
        <f t="shared" si="0"/>
        <v>FAILED</v>
      </c>
    </row>
    <row r="73" spans="1:16" hidden="1">
      <c r="A73" s="44">
        <v>61</v>
      </c>
      <c r="B73" s="45" t="str">
        <f>'RAW GRADES'!C70</f>
        <v xml:space="preserve">  </v>
      </c>
      <c r="C73" s="52">
        <f>'RAW GRADES'!F70</f>
        <v>0</v>
      </c>
      <c r="D73" s="74" t="str">
        <f>'RAW GRADES'!I70</f>
        <v/>
      </c>
      <c r="E73" s="47">
        <f>'RAW GRADES'!AN70</f>
        <v>0</v>
      </c>
      <c r="F73" s="47">
        <f>'RAW GRADES'!AU70</f>
        <v>0</v>
      </c>
      <c r="G73" s="47" t="str">
        <f>'RAW GRADES'!BB70</f>
        <v/>
      </c>
      <c r="H73" s="48">
        <f>'RAW GRADES'!BC70</f>
        <v>0</v>
      </c>
      <c r="I73" s="48">
        <f>'RAW GRADES'!BD70</f>
        <v>0</v>
      </c>
      <c r="J73" s="47" t="str">
        <f>'RAW GRADES'!BK70</f>
        <v/>
      </c>
      <c r="K73" s="47" t="str">
        <f>'RAW GRADES'!CP70</f>
        <v/>
      </c>
      <c r="L73" s="47">
        <f>'RAW GRADES'!CQ70</f>
        <v>0</v>
      </c>
      <c r="M73" s="49">
        <f>'RAW GRADES'!CR70</f>
        <v>0</v>
      </c>
      <c r="N73" s="53">
        <f>'RAW GRADES'!CS70</f>
        <v>0</v>
      </c>
      <c r="O73" s="51">
        <f>'RAW GRADES'!CT70</f>
        <v>5</v>
      </c>
      <c r="P73" s="54" t="str">
        <f t="shared" si="0"/>
        <v>FAILED</v>
      </c>
    </row>
    <row r="76" spans="1:16">
      <c r="B76" t="s">
        <v>172</v>
      </c>
      <c r="K76" t="s">
        <v>173</v>
      </c>
    </row>
    <row r="77" spans="1:16">
      <c r="D77" s="104"/>
    </row>
    <row r="78" spans="1:16">
      <c r="B78" s="109" t="str">
        <f>UPPER(REGISTRATION!Q14)</f>
        <v>GIMEL C. CONTILLO</v>
      </c>
      <c r="C78" s="110"/>
      <c r="D78" s="104"/>
      <c r="K78" s="110" t="str">
        <f>UPPER(REGISTRATION!Q15)</f>
        <v>BRYLLE D. SAMSON</v>
      </c>
      <c r="L78" s="110"/>
      <c r="M78" s="110"/>
      <c r="N78" s="110"/>
    </row>
    <row r="79" spans="1:16">
      <c r="B79" s="84" t="s">
        <v>171</v>
      </c>
      <c r="K79" s="84" t="s">
        <v>174</v>
      </c>
    </row>
  </sheetData>
  <sheetProtection sheet="1" objects="1" scenarios="1"/>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7" right="0.7" top="0.75" bottom="0.75" header="0.3" footer="0.3"/>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88"/>
  <sheetViews>
    <sheetView view="pageBreakPreview" topLeftCell="A8" zoomScaleSheetLayoutView="100" workbookViewId="0">
      <selection activeCell="C16" sqref="C16:E16"/>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48"/>
      <c r="B3" s="248"/>
      <c r="C3" s="248"/>
      <c r="D3" s="248"/>
      <c r="E3" s="248"/>
      <c r="F3" s="248"/>
    </row>
    <row r="4" spans="1:6">
      <c r="A4" s="249" t="s">
        <v>95</v>
      </c>
      <c r="B4" s="249"/>
      <c r="C4" s="249"/>
      <c r="D4" s="249"/>
      <c r="E4" s="249"/>
      <c r="F4" s="249"/>
    </row>
    <row r="5" spans="1:6" ht="18">
      <c r="A5" s="250" t="s">
        <v>96</v>
      </c>
      <c r="B5" s="250"/>
      <c r="C5" s="250"/>
      <c r="D5" s="250"/>
      <c r="E5" s="250"/>
      <c r="F5" s="250"/>
    </row>
    <row r="6" spans="1:6">
      <c r="A6" s="249" t="s">
        <v>97</v>
      </c>
      <c r="B6" s="249"/>
      <c r="C6" s="249"/>
      <c r="D6" s="249"/>
      <c r="E6" s="249"/>
      <c r="F6" s="249"/>
    </row>
    <row r="7" spans="1:6">
      <c r="A7" s="251" t="s">
        <v>98</v>
      </c>
      <c r="B7" s="251"/>
      <c r="C7" s="251"/>
      <c r="D7" s="251"/>
      <c r="E7" s="251"/>
      <c r="F7" s="251"/>
    </row>
    <row r="8" spans="1:6">
      <c r="A8" s="252"/>
      <c r="B8" s="252"/>
      <c r="C8" s="252"/>
      <c r="D8" s="252"/>
      <c r="E8" s="252"/>
      <c r="F8" s="252"/>
    </row>
    <row r="9" spans="1:6">
      <c r="A9" s="248"/>
      <c r="B9" s="248"/>
      <c r="C9" s="248"/>
      <c r="D9" s="248"/>
      <c r="E9" s="248"/>
      <c r="F9" s="248"/>
    </row>
    <row r="10" spans="1:6" ht="18">
      <c r="A10" s="253"/>
      <c r="B10" s="253"/>
      <c r="C10" s="253"/>
      <c r="D10" s="253"/>
      <c r="E10" s="253"/>
      <c r="F10" s="253"/>
    </row>
    <row r="11" spans="1:6" ht="22.5">
      <c r="A11" s="254" t="s">
        <v>99</v>
      </c>
      <c r="B11" s="254"/>
      <c r="C11" s="254"/>
      <c r="D11" s="254"/>
      <c r="E11" s="254"/>
      <c r="F11" s="254"/>
    </row>
    <row r="12" spans="1:6">
      <c r="A12" s="252"/>
      <c r="B12" s="252"/>
      <c r="C12" s="252"/>
      <c r="D12" s="252"/>
      <c r="E12" s="252"/>
      <c r="F12" s="252"/>
    </row>
    <row r="13" spans="1:6">
      <c r="A13" s="55"/>
      <c r="B13" s="56" t="s">
        <v>100</v>
      </c>
      <c r="C13" s="255" t="str">
        <f>UPPER(REGISTRATION!C7)</f>
        <v>DCIT 65</v>
      </c>
      <c r="D13" s="255"/>
      <c r="E13" s="255"/>
      <c r="F13" s="57"/>
    </row>
    <row r="14" spans="1:6">
      <c r="A14" s="55"/>
      <c r="B14" s="56" t="s">
        <v>101</v>
      </c>
      <c r="C14" s="247" t="str">
        <f>UPPER(REGISTRATION!C6)</f>
        <v>WEB DEVELOPMENT</v>
      </c>
      <c r="D14" s="247"/>
      <c r="E14" s="247"/>
      <c r="F14" s="57"/>
    </row>
    <row r="15" spans="1:6" ht="15.75">
      <c r="A15" s="55"/>
      <c r="B15" s="57" t="s">
        <v>102</v>
      </c>
      <c r="C15" s="256" t="str">
        <f>UPPER(REGISTRATION!D8)</f>
        <v>3</v>
      </c>
      <c r="D15" s="256"/>
      <c r="E15" s="256"/>
      <c r="F15" s="58"/>
    </row>
    <row r="16" spans="1:6">
      <c r="A16" s="55"/>
      <c r="B16" s="57" t="s">
        <v>8</v>
      </c>
      <c r="C16" s="257" t="str">
        <f>UPPER(CONCATENATE(REGISTRATION!C8," ",REGISTRATION!E8))</f>
        <v>BSIT D</v>
      </c>
      <c r="D16" s="257"/>
      <c r="E16" s="257"/>
      <c r="F16" s="58"/>
    </row>
    <row r="17" spans="1:6">
      <c r="A17" s="55"/>
      <c r="B17" s="57" t="s">
        <v>103</v>
      </c>
      <c r="C17" s="257" t="str">
        <f>UPPER(CONCATENATE(REGISTRATION!Q13," ","SEMESTER"," ","A.Y."," ",REGISTRATION!Q12))</f>
        <v>SECOND SEMESTER A.Y. 2017-2018</v>
      </c>
      <c r="D17" s="257"/>
      <c r="E17" s="257"/>
      <c r="F17" s="58"/>
    </row>
    <row r="18" spans="1:6" ht="15.75" thickBot="1">
      <c r="A18" s="55"/>
      <c r="B18" s="55"/>
      <c r="C18" s="55"/>
      <c r="D18" s="55"/>
      <c r="E18" s="55"/>
      <c r="F18" s="55"/>
    </row>
    <row r="19" spans="1:6">
      <c r="A19" s="258" t="s">
        <v>12</v>
      </c>
      <c r="B19" s="261" t="s">
        <v>85</v>
      </c>
      <c r="C19" s="258" t="s">
        <v>28</v>
      </c>
      <c r="D19" s="258" t="s">
        <v>104</v>
      </c>
      <c r="E19" s="263" t="s">
        <v>105</v>
      </c>
      <c r="F19" s="258" t="s">
        <v>88</v>
      </c>
    </row>
    <row r="20" spans="1:6">
      <c r="A20" s="259"/>
      <c r="B20" s="262"/>
      <c r="C20" s="259"/>
      <c r="D20" s="259"/>
      <c r="E20" s="264"/>
      <c r="F20" s="266"/>
    </row>
    <row r="21" spans="1:6" ht="16.5" thickBot="1">
      <c r="A21" s="260"/>
      <c r="B21" s="59" t="s">
        <v>106</v>
      </c>
      <c r="C21" s="260"/>
      <c r="D21" s="260"/>
      <c r="E21" s="265"/>
      <c r="F21" s="267"/>
    </row>
    <row r="22" spans="1:6" ht="18">
      <c r="A22" s="60">
        <v>1</v>
      </c>
      <c r="B22" s="61" t="str">
        <f>'DEPT CHAIR'!B13</f>
        <v>AGUSTIN NIÑA AIRA C</v>
      </c>
      <c r="C22" s="62" t="str">
        <f>REGISTRATION!B11</f>
        <v>2015-01-849</v>
      </c>
      <c r="D22" s="63">
        <f>'DEPT CHAIR'!O13</f>
        <v>5</v>
      </c>
      <c r="E22" s="64" t="str">
        <f>IF(D22&lt;=3,"3","0")</f>
        <v>0</v>
      </c>
      <c r="F22" s="65" t="str">
        <f>'DEPT CHAIR'!P13</f>
        <v>FAILED</v>
      </c>
    </row>
    <row r="23" spans="1:6" ht="18">
      <c r="A23" s="66">
        <v>2</v>
      </c>
      <c r="B23" s="61" t="str">
        <f>'DEPT CHAIR'!B14</f>
        <v>AMON LELWEL M</v>
      </c>
      <c r="C23" s="62" t="str">
        <f>REGISTRATION!B12</f>
        <v>2015-01-750</v>
      </c>
      <c r="D23" s="63">
        <f>'DEPT CHAIR'!O14</f>
        <v>5</v>
      </c>
      <c r="E23" s="64" t="str">
        <f t="shared" ref="E23:E44" si="0">IF(D23&lt;=3,"3","0")</f>
        <v>0</v>
      </c>
      <c r="F23" s="65" t="str">
        <f>'DEPT CHAIR'!P14</f>
        <v>FAILED</v>
      </c>
    </row>
    <row r="24" spans="1:6" ht="18">
      <c r="A24" s="60">
        <v>3</v>
      </c>
      <c r="B24" s="61" t="str">
        <f>'DEPT CHAIR'!B15</f>
        <v>ARCILLA MARJORIE G</v>
      </c>
      <c r="C24" s="62" t="str">
        <f>REGISTRATION!B13</f>
        <v>2015-01-625</v>
      </c>
      <c r="D24" s="63">
        <f>'DEPT CHAIR'!O15</f>
        <v>5</v>
      </c>
      <c r="E24" s="64" t="str">
        <f t="shared" si="0"/>
        <v>0</v>
      </c>
      <c r="F24" s="65" t="str">
        <f>'DEPT CHAIR'!P15</f>
        <v>FAILED</v>
      </c>
    </row>
    <row r="25" spans="1:6" ht="18">
      <c r="A25" s="66">
        <v>4</v>
      </c>
      <c r="B25" s="61" t="str">
        <f>'DEPT CHAIR'!B16</f>
        <v>BAULA BENJIE L</v>
      </c>
      <c r="C25" s="62" t="str">
        <f>REGISTRATION!B14</f>
        <v>2015-01-873</v>
      </c>
      <c r="D25" s="63">
        <f>'DEPT CHAIR'!O16</f>
        <v>5</v>
      </c>
      <c r="E25" s="64" t="str">
        <f t="shared" si="0"/>
        <v>0</v>
      </c>
      <c r="F25" s="65" t="str">
        <f>'DEPT CHAIR'!P16</f>
        <v>FAILED</v>
      </c>
    </row>
    <row r="26" spans="1:6" ht="18">
      <c r="A26" s="60">
        <v>5</v>
      </c>
      <c r="B26" s="61" t="str">
        <f>'DEPT CHAIR'!B17</f>
        <v>BAYOT JEREMY M</v>
      </c>
      <c r="C26" s="62" t="str">
        <f>REGISTRATION!B15</f>
        <v>2015-01-769</v>
      </c>
      <c r="D26" s="63">
        <f>'DEPT CHAIR'!O17</f>
        <v>5</v>
      </c>
      <c r="E26" s="64" t="str">
        <f t="shared" si="0"/>
        <v>0</v>
      </c>
      <c r="F26" s="65" t="str">
        <f>'DEPT CHAIR'!P17</f>
        <v>FAILED</v>
      </c>
    </row>
    <row r="27" spans="1:6" ht="18">
      <c r="A27" s="66">
        <v>6</v>
      </c>
      <c r="B27" s="61" t="str">
        <f>'DEPT CHAIR'!B18</f>
        <v>BRIZUELA SHAINA N</v>
      </c>
      <c r="C27" s="62" t="str">
        <f>REGISTRATION!B16</f>
        <v>2015-01-506</v>
      </c>
      <c r="D27" s="63">
        <f>'DEPT CHAIR'!O18</f>
        <v>5</v>
      </c>
      <c r="E27" s="64" t="str">
        <f t="shared" si="0"/>
        <v>0</v>
      </c>
      <c r="F27" s="65" t="str">
        <f>'DEPT CHAIR'!P18</f>
        <v>FAILED</v>
      </c>
    </row>
    <row r="28" spans="1:6" ht="18">
      <c r="A28" s="60">
        <v>7</v>
      </c>
      <c r="B28" s="61" t="str">
        <f>'DEPT CHAIR'!B19</f>
        <v>BULOSAN APRIL JOHN B</v>
      </c>
      <c r="C28" s="62" t="str">
        <f>REGISTRATION!B17</f>
        <v>2016-01-105</v>
      </c>
      <c r="D28" s="63">
        <f>'DEPT CHAIR'!O19</f>
        <v>5</v>
      </c>
      <c r="E28" s="64" t="str">
        <f t="shared" si="0"/>
        <v>0</v>
      </c>
      <c r="F28" s="65" t="str">
        <f>'DEPT CHAIR'!P19</f>
        <v>FAILED</v>
      </c>
    </row>
    <row r="29" spans="1:6" ht="18">
      <c r="A29" s="66">
        <v>8</v>
      </c>
      <c r="B29" s="61" t="str">
        <f>'DEPT CHAIR'!B20</f>
        <v>CADELIÑA CHELOU MAE G</v>
      </c>
      <c r="C29" s="62" t="str">
        <f>REGISTRATION!B18</f>
        <v>2015-01-907</v>
      </c>
      <c r="D29" s="63">
        <f>'DEPT CHAIR'!O20</f>
        <v>5</v>
      </c>
      <c r="E29" s="64" t="str">
        <f t="shared" si="0"/>
        <v>0</v>
      </c>
      <c r="F29" s="65" t="str">
        <f>'DEPT CHAIR'!P20</f>
        <v>FAILED</v>
      </c>
    </row>
    <row r="30" spans="1:6" ht="18">
      <c r="A30" s="60">
        <v>9</v>
      </c>
      <c r="B30" s="61" t="str">
        <f>'DEPT CHAIR'!B21</f>
        <v>CAMAÑAG ZACHARIE JOHN V</v>
      </c>
      <c r="C30" s="62" t="str">
        <f>REGISTRATION!B19</f>
        <v>2015-01-1375</v>
      </c>
      <c r="D30" s="63">
        <f>'DEPT CHAIR'!O21</f>
        <v>5</v>
      </c>
      <c r="E30" s="64" t="str">
        <f t="shared" si="0"/>
        <v>0</v>
      </c>
      <c r="F30" s="65" t="str">
        <f>'DEPT CHAIR'!P21</f>
        <v>FAILED</v>
      </c>
    </row>
    <row r="31" spans="1:6" ht="18">
      <c r="A31" s="66">
        <v>10</v>
      </c>
      <c r="B31" s="61" t="str">
        <f>'DEPT CHAIR'!B22</f>
        <v>CAPARAS AJ ZEUS A</v>
      </c>
      <c r="C31" s="62" t="str">
        <f>REGISTRATION!B20</f>
        <v>2015-01-948</v>
      </c>
      <c r="D31" s="63">
        <f>'DEPT CHAIR'!O22</f>
        <v>5</v>
      </c>
      <c r="E31" s="64" t="str">
        <f t="shared" si="0"/>
        <v>0</v>
      </c>
      <c r="F31" s="65" t="str">
        <f>'DEPT CHAIR'!P22</f>
        <v>FAILED</v>
      </c>
    </row>
    <row r="32" spans="1:6" ht="18">
      <c r="A32" s="60">
        <v>11</v>
      </c>
      <c r="B32" s="61" t="str">
        <f>'DEPT CHAIR'!B23</f>
        <v>CENDAÑA OLIVER IVAN A</v>
      </c>
      <c r="C32" s="62" t="str">
        <f>REGISTRATION!B21</f>
        <v>2014-02-121</v>
      </c>
      <c r="D32" s="63">
        <f>'DEPT CHAIR'!O23</f>
        <v>5</v>
      </c>
      <c r="E32" s="64" t="str">
        <f t="shared" si="0"/>
        <v>0</v>
      </c>
      <c r="F32" s="65" t="str">
        <f>'DEPT CHAIR'!P23</f>
        <v>FAILED</v>
      </c>
    </row>
    <row r="33" spans="1:6" ht="18">
      <c r="A33" s="66">
        <v>12</v>
      </c>
      <c r="B33" s="61" t="str">
        <f>'DEPT CHAIR'!B24</f>
        <v>CIRILLO CHANTAL KAYE B</v>
      </c>
      <c r="C33" s="62" t="str">
        <f>REGISTRATION!B22</f>
        <v>2015-01-1146</v>
      </c>
      <c r="D33" s="63">
        <f>'DEPT CHAIR'!O24</f>
        <v>5</v>
      </c>
      <c r="E33" s="64" t="str">
        <f t="shared" si="0"/>
        <v>0</v>
      </c>
      <c r="F33" s="65" t="str">
        <f>'DEPT CHAIR'!P24</f>
        <v>FAILED</v>
      </c>
    </row>
    <row r="34" spans="1:6" ht="18">
      <c r="A34" s="60">
        <v>13</v>
      </c>
      <c r="B34" s="61" t="str">
        <f>'DEPT CHAIR'!B25</f>
        <v>COSTA JERAMIE H</v>
      </c>
      <c r="C34" s="62" t="str">
        <f>REGISTRATION!B23</f>
        <v>2015-01-1525</v>
      </c>
      <c r="D34" s="63">
        <f>'DEPT CHAIR'!O25</f>
        <v>5</v>
      </c>
      <c r="E34" s="64" t="str">
        <f t="shared" si="0"/>
        <v>0</v>
      </c>
      <c r="F34" s="65" t="str">
        <f>'DEPT CHAIR'!P25</f>
        <v>FAILED</v>
      </c>
    </row>
    <row r="35" spans="1:6" ht="18">
      <c r="A35" s="66">
        <v>14</v>
      </c>
      <c r="B35" s="61" t="str">
        <f>'DEPT CHAIR'!B26</f>
        <v>CUPINO RHONEL S</v>
      </c>
      <c r="C35" s="62" t="str">
        <f>REGISTRATION!B24</f>
        <v>2015-01-730</v>
      </c>
      <c r="D35" s="63">
        <f>'DEPT CHAIR'!O26</f>
        <v>5</v>
      </c>
      <c r="E35" s="64" t="str">
        <f t="shared" si="0"/>
        <v>0</v>
      </c>
      <c r="F35" s="65" t="str">
        <f>'DEPT CHAIR'!P26</f>
        <v>FAILED</v>
      </c>
    </row>
    <row r="36" spans="1:6" ht="18">
      <c r="A36" s="60">
        <v>15</v>
      </c>
      <c r="B36" s="61" t="str">
        <f>'DEPT CHAIR'!B27</f>
        <v>EMPERADOR VANESSA AIRA R</v>
      </c>
      <c r="C36" s="62" t="str">
        <f>REGISTRATION!B25</f>
        <v>2015-01-589</v>
      </c>
      <c r="D36" s="63">
        <f>'DEPT CHAIR'!O27</f>
        <v>5</v>
      </c>
      <c r="E36" s="64" t="str">
        <f t="shared" si="0"/>
        <v>0</v>
      </c>
      <c r="F36" s="65" t="str">
        <f>'DEPT CHAIR'!P27</f>
        <v>FAILED</v>
      </c>
    </row>
    <row r="37" spans="1:6" ht="18">
      <c r="A37" s="66">
        <v>16</v>
      </c>
      <c r="B37" s="61" t="str">
        <f>'DEPT CHAIR'!B28</f>
        <v>ESCARTIN JEANEN MAE M</v>
      </c>
      <c r="C37" s="62" t="str">
        <f>REGISTRATION!B26</f>
        <v>2015-01-38</v>
      </c>
      <c r="D37" s="63">
        <f>'DEPT CHAIR'!O28</f>
        <v>5</v>
      </c>
      <c r="E37" s="64" t="str">
        <f t="shared" si="0"/>
        <v>0</v>
      </c>
      <c r="F37" s="65" t="str">
        <f>'DEPT CHAIR'!P28</f>
        <v>FAILED</v>
      </c>
    </row>
    <row r="38" spans="1:6" ht="18">
      <c r="A38" s="60">
        <v>17</v>
      </c>
      <c r="B38" s="61" t="str">
        <f>'DEPT CHAIR'!B29</f>
        <v>ESMAYAN JANZEN A</v>
      </c>
      <c r="C38" s="62" t="str">
        <f>REGISTRATION!B27</f>
        <v>2015-01-862</v>
      </c>
      <c r="D38" s="63">
        <f>'DEPT CHAIR'!O29</f>
        <v>5</v>
      </c>
      <c r="E38" s="64" t="str">
        <f t="shared" si="0"/>
        <v>0</v>
      </c>
      <c r="F38" s="65" t="str">
        <f>'DEPT CHAIR'!P29</f>
        <v>FAILED</v>
      </c>
    </row>
    <row r="39" spans="1:6" ht="18">
      <c r="A39" s="66">
        <v>18</v>
      </c>
      <c r="B39" s="61" t="str">
        <f>'DEPT CHAIR'!B30</f>
        <v>FABRERO KIMBERLY B</v>
      </c>
      <c r="C39" s="62" t="str">
        <f>REGISTRATION!B28</f>
        <v>2015-01-1381</v>
      </c>
      <c r="D39" s="63">
        <f>'DEPT CHAIR'!O30</f>
        <v>5</v>
      </c>
      <c r="E39" s="64" t="str">
        <f t="shared" si="0"/>
        <v>0</v>
      </c>
      <c r="F39" s="65" t="str">
        <f>'DEPT CHAIR'!P30</f>
        <v>FAILED</v>
      </c>
    </row>
    <row r="40" spans="1:6" ht="18">
      <c r="A40" s="60">
        <v>19</v>
      </c>
      <c r="B40" s="61" t="str">
        <f>'DEPT CHAIR'!B31</f>
        <v>HAPLIT KIMBERLY J</v>
      </c>
      <c r="C40" s="62" t="str">
        <f>REGISTRATION!B29</f>
        <v>2015-01-225</v>
      </c>
      <c r="D40" s="63">
        <f>'DEPT CHAIR'!O31</f>
        <v>5</v>
      </c>
      <c r="E40" s="64" t="str">
        <f t="shared" si="0"/>
        <v>0</v>
      </c>
      <c r="F40" s="65" t="str">
        <f>'DEPT CHAIR'!P31</f>
        <v>FAILED</v>
      </c>
    </row>
    <row r="41" spans="1:6" ht="18">
      <c r="A41" s="66">
        <v>20</v>
      </c>
      <c r="B41" s="61" t="str">
        <f>'DEPT CHAIR'!B32</f>
        <v>LIMPANGOG DITSEMBE LOUISSE P</v>
      </c>
      <c r="C41" s="62" t="str">
        <f>REGISTRATION!B30</f>
        <v>2014-01-1493</v>
      </c>
      <c r="D41" s="63">
        <f>'DEPT CHAIR'!O32</f>
        <v>5</v>
      </c>
      <c r="E41" s="64" t="str">
        <f t="shared" si="0"/>
        <v>0</v>
      </c>
      <c r="F41" s="65" t="str">
        <f>'DEPT CHAIR'!P32</f>
        <v>FAILED</v>
      </c>
    </row>
    <row r="42" spans="1:6" ht="18">
      <c r="A42" s="60">
        <v>21</v>
      </c>
      <c r="B42" s="61" t="str">
        <f>'DEPT CHAIR'!B33</f>
        <v xml:space="preserve">MAYRINA JAN ASHLEY </v>
      </c>
      <c r="C42" s="62" t="str">
        <f>REGISTRATION!B31</f>
        <v>2015-01-665</v>
      </c>
      <c r="D42" s="63">
        <f>'DEPT CHAIR'!O33</f>
        <v>5</v>
      </c>
      <c r="E42" s="64" t="str">
        <f t="shared" si="0"/>
        <v>0</v>
      </c>
      <c r="F42" s="65" t="str">
        <f>'DEPT CHAIR'!P33</f>
        <v>FAILED</v>
      </c>
    </row>
    <row r="43" spans="1:6" ht="18">
      <c r="A43" s="66">
        <v>22</v>
      </c>
      <c r="B43" s="61" t="str">
        <f>'DEPT CHAIR'!B34</f>
        <v>NOVEROS KENNETH  O</v>
      </c>
      <c r="C43" s="62" t="str">
        <f>REGISTRATION!B32</f>
        <v>2015-01-742</v>
      </c>
      <c r="D43" s="63">
        <f>'DEPT CHAIR'!O34</f>
        <v>5</v>
      </c>
      <c r="E43" s="64" t="str">
        <f t="shared" si="0"/>
        <v>0</v>
      </c>
      <c r="F43" s="65" t="str">
        <f>'DEPT CHAIR'!P34</f>
        <v>FAILED</v>
      </c>
    </row>
    <row r="44" spans="1:6" ht="18">
      <c r="A44" s="60">
        <v>23</v>
      </c>
      <c r="B44" s="61" t="str">
        <f>'DEPT CHAIR'!B35</f>
        <v>PANGILINAN NATHALIE LOUISE A</v>
      </c>
      <c r="C44" s="62" t="str">
        <f>REGISTRATION!B33</f>
        <v>2015-01-855</v>
      </c>
      <c r="D44" s="63">
        <f>'DEPT CHAIR'!O35</f>
        <v>5</v>
      </c>
      <c r="E44" s="64" t="str">
        <f t="shared" si="0"/>
        <v>0</v>
      </c>
      <c r="F44" s="65" t="str">
        <f>'DEPT CHAIR'!P35</f>
        <v>FAILED</v>
      </c>
    </row>
    <row r="45" spans="1:6" ht="18">
      <c r="A45" s="66">
        <v>24</v>
      </c>
      <c r="B45" s="61" t="str">
        <f>'DEPT CHAIR'!B36</f>
        <v>PEREA KIM NATHANIEL C</v>
      </c>
      <c r="C45" s="62" t="str">
        <f>REGISTRATION!B34</f>
        <v>2015-02-080</v>
      </c>
      <c r="D45" s="63">
        <f>'DEPT CHAIR'!O36</f>
        <v>5</v>
      </c>
      <c r="E45" s="64" t="str">
        <f t="shared" ref="E45:E51" si="1">IF(D45&lt;=3,"3","0")</f>
        <v>0</v>
      </c>
      <c r="F45" s="65" t="str">
        <f>'DEPT CHAIR'!P36</f>
        <v>FAILED</v>
      </c>
    </row>
    <row r="46" spans="1:6" ht="18">
      <c r="A46" s="60">
        <v>25</v>
      </c>
      <c r="B46" s="61" t="str">
        <f>'DEPT CHAIR'!B37</f>
        <v>RAQUIN JAYSON L</v>
      </c>
      <c r="C46" s="62" t="str">
        <f>REGISTRATION!B35</f>
        <v>2015-01-807</v>
      </c>
      <c r="D46" s="63">
        <f>'DEPT CHAIR'!O37</f>
        <v>5</v>
      </c>
      <c r="E46" s="64" t="str">
        <f t="shared" si="1"/>
        <v>0</v>
      </c>
      <c r="F46" s="65" t="str">
        <f>'DEPT CHAIR'!P37</f>
        <v>FAILED</v>
      </c>
    </row>
    <row r="47" spans="1:6" ht="18">
      <c r="A47" s="66">
        <v>26</v>
      </c>
      <c r="B47" s="61" t="str">
        <f>'DEPT CHAIR'!B38</f>
        <v>RODEADILLA ROVER R</v>
      </c>
      <c r="C47" s="62" t="str">
        <f>REGISTRATION!B36</f>
        <v>2015-01-305</v>
      </c>
      <c r="D47" s="63">
        <f>'DEPT CHAIR'!O38</f>
        <v>5</v>
      </c>
      <c r="E47" s="64" t="str">
        <f t="shared" si="1"/>
        <v>0</v>
      </c>
      <c r="F47" s="65" t="str">
        <f>'DEPT CHAIR'!P38</f>
        <v>FAILED</v>
      </c>
    </row>
    <row r="48" spans="1:6" ht="18">
      <c r="A48" s="60">
        <v>27</v>
      </c>
      <c r="B48" s="61" t="str">
        <f>'DEPT CHAIR'!B39</f>
        <v>SANAREZ CARL GEVEN R</v>
      </c>
      <c r="C48" s="62" t="str">
        <f>REGISTRATION!B37</f>
        <v>2015-01-1533</v>
      </c>
      <c r="D48" s="63">
        <f>'DEPT CHAIR'!O39</f>
        <v>5</v>
      </c>
      <c r="E48" s="64" t="str">
        <f t="shared" si="1"/>
        <v>0</v>
      </c>
      <c r="F48" s="65" t="str">
        <f>'DEPT CHAIR'!P39</f>
        <v>FAILED</v>
      </c>
    </row>
    <row r="49" spans="1:6" ht="18">
      <c r="A49" s="66">
        <v>28</v>
      </c>
      <c r="B49" s="61" t="str">
        <f>'DEPT CHAIR'!B40</f>
        <v>SANICO JEFFERSON  V</v>
      </c>
      <c r="C49" s="62" t="str">
        <f>REGISTRATION!B38</f>
        <v>2017-01-721</v>
      </c>
      <c r="D49" s="63">
        <f>'DEPT CHAIR'!O40</f>
        <v>5</v>
      </c>
      <c r="E49" s="64" t="str">
        <f t="shared" si="1"/>
        <v>0</v>
      </c>
      <c r="F49" s="65" t="str">
        <f>'DEPT CHAIR'!P40</f>
        <v>FAILED</v>
      </c>
    </row>
    <row r="50" spans="1:6" ht="18">
      <c r="A50" s="60">
        <v>29</v>
      </c>
      <c r="B50" s="61" t="str">
        <f>'DEPT CHAIR'!B41</f>
        <v>SAYSON JANIELLE S</v>
      </c>
      <c r="C50" s="62" t="str">
        <f>REGISTRATION!B39</f>
        <v>2015-01-1915</v>
      </c>
      <c r="D50" s="63">
        <f>'DEPT CHAIR'!O41</f>
        <v>5</v>
      </c>
      <c r="E50" s="64" t="str">
        <f t="shared" si="1"/>
        <v>0</v>
      </c>
      <c r="F50" s="65" t="str">
        <f>'DEPT CHAIR'!P41</f>
        <v>FAILED</v>
      </c>
    </row>
    <row r="51" spans="1:6" ht="18">
      <c r="A51" s="66">
        <v>30</v>
      </c>
      <c r="B51" s="61" t="str">
        <f>'DEPT CHAIR'!B42</f>
        <v>SODELA BERNARDINO T</v>
      </c>
      <c r="C51" s="62" t="str">
        <f>REGISTRATION!B40</f>
        <v>2015-01-930</v>
      </c>
      <c r="D51" s="63">
        <f>'DEPT CHAIR'!O42</f>
        <v>5</v>
      </c>
      <c r="E51" s="64" t="str">
        <f t="shared" si="1"/>
        <v>0</v>
      </c>
      <c r="F51" s="65" t="str">
        <f>'DEPT CHAIR'!P42</f>
        <v>FAILED</v>
      </c>
    </row>
    <row r="52" spans="1:6" ht="18">
      <c r="A52" s="60">
        <v>31</v>
      </c>
      <c r="B52" s="61" t="str">
        <f>'DEPT CHAIR'!B43</f>
        <v xml:space="preserve">TAKAHASHI JHUNE </v>
      </c>
      <c r="C52" s="62" t="str">
        <f>REGISTRATION!B41</f>
        <v>2014-01-795</v>
      </c>
      <c r="D52" s="63">
        <f>'DEPT CHAIR'!O43</f>
        <v>5</v>
      </c>
      <c r="E52" s="64" t="str">
        <f t="shared" ref="E52:E66" si="2">IF(D52&lt;=3,"3","0")</f>
        <v>0</v>
      </c>
      <c r="F52" s="65" t="str">
        <f>'DEPT CHAIR'!P43</f>
        <v>FAILED</v>
      </c>
    </row>
    <row r="53" spans="1:6" ht="18">
      <c r="A53" s="66">
        <v>32</v>
      </c>
      <c r="B53" s="61" t="str">
        <f>'DEPT CHAIR'!B44</f>
        <v>TARDIO RHEA JANE S</v>
      </c>
      <c r="C53" s="62" t="str">
        <f>REGISTRATION!B42</f>
        <v>2015-01-716</v>
      </c>
      <c r="D53" s="63">
        <f>'DEPT CHAIR'!O44</f>
        <v>5</v>
      </c>
      <c r="E53" s="64" t="str">
        <f t="shared" si="2"/>
        <v>0</v>
      </c>
      <c r="F53" s="65" t="str">
        <f>'DEPT CHAIR'!P44</f>
        <v>FAILED</v>
      </c>
    </row>
    <row r="54" spans="1:6" ht="18">
      <c r="A54" s="60">
        <v>33</v>
      </c>
      <c r="B54" s="61" t="str">
        <f>'DEPT CHAIR'!B45</f>
        <v>VIDA ALESSA Z</v>
      </c>
      <c r="C54" s="62" t="str">
        <f>REGISTRATION!B43</f>
        <v>2015-01-762</v>
      </c>
      <c r="D54" s="63">
        <f>'DEPT CHAIR'!O45</f>
        <v>5</v>
      </c>
      <c r="E54" s="64" t="str">
        <f t="shared" si="2"/>
        <v>0</v>
      </c>
      <c r="F54" s="65" t="str">
        <f>'DEPT CHAIR'!P45</f>
        <v>FAILED</v>
      </c>
    </row>
    <row r="55" spans="1:6" ht="18">
      <c r="A55" s="66">
        <v>34</v>
      </c>
      <c r="B55" s="61" t="str">
        <f>'DEPT CHAIR'!B46</f>
        <v xml:space="preserve">  </v>
      </c>
      <c r="C55" s="62">
        <f>REGISTRATION!B44</f>
        <v>0</v>
      </c>
      <c r="D55" s="63">
        <f>'DEPT CHAIR'!O46</f>
        <v>5</v>
      </c>
      <c r="E55" s="64" t="str">
        <f t="shared" si="2"/>
        <v>0</v>
      </c>
      <c r="F55" s="65" t="str">
        <f>'DEPT CHAIR'!P46</f>
        <v>FAILED</v>
      </c>
    </row>
    <row r="56" spans="1:6" ht="18">
      <c r="A56" s="60">
        <v>35</v>
      </c>
      <c r="B56" s="61" t="str">
        <f>'DEPT CHAIR'!B47</f>
        <v xml:space="preserve">  </v>
      </c>
      <c r="C56" s="62">
        <f>REGISTRATION!B45</f>
        <v>0</v>
      </c>
      <c r="D56" s="63">
        <f>'DEPT CHAIR'!O47</f>
        <v>5</v>
      </c>
      <c r="E56" s="64" t="str">
        <f t="shared" si="2"/>
        <v>0</v>
      </c>
      <c r="F56" s="65" t="str">
        <f>'DEPT CHAIR'!P47</f>
        <v>FAILED</v>
      </c>
    </row>
    <row r="57" spans="1:6" ht="18">
      <c r="A57" s="66">
        <v>36</v>
      </c>
      <c r="B57" s="61" t="str">
        <f>'DEPT CHAIR'!B48</f>
        <v xml:space="preserve">  </v>
      </c>
      <c r="C57" s="62">
        <f>REGISTRATION!B46</f>
        <v>0</v>
      </c>
      <c r="D57" s="63">
        <f>'DEPT CHAIR'!O48</f>
        <v>5</v>
      </c>
      <c r="E57" s="64" t="str">
        <f t="shared" si="2"/>
        <v>0</v>
      </c>
      <c r="F57" s="65" t="str">
        <f>'DEPT CHAIR'!P48</f>
        <v>FAILED</v>
      </c>
    </row>
    <row r="58" spans="1:6" ht="18">
      <c r="A58" s="60">
        <v>37</v>
      </c>
      <c r="B58" s="61" t="str">
        <f>'DEPT CHAIR'!B49</f>
        <v xml:space="preserve">  </v>
      </c>
      <c r="C58" s="62">
        <f>REGISTRATION!B47</f>
        <v>0</v>
      </c>
      <c r="D58" s="63">
        <f>'DEPT CHAIR'!O49</f>
        <v>5</v>
      </c>
      <c r="E58" s="64" t="str">
        <f t="shared" si="2"/>
        <v>0</v>
      </c>
      <c r="F58" s="65" t="str">
        <f>'DEPT CHAIR'!P49</f>
        <v>FAILED</v>
      </c>
    </row>
    <row r="59" spans="1:6" ht="18">
      <c r="A59" s="66">
        <v>38</v>
      </c>
      <c r="B59" s="61" t="str">
        <f>'DEPT CHAIR'!B50</f>
        <v xml:space="preserve">  </v>
      </c>
      <c r="C59" s="62">
        <f>REGISTRATION!B48</f>
        <v>0</v>
      </c>
      <c r="D59" s="63">
        <f>'DEPT CHAIR'!O50</f>
        <v>5</v>
      </c>
      <c r="E59" s="64" t="str">
        <f t="shared" si="2"/>
        <v>0</v>
      </c>
      <c r="F59" s="65" t="str">
        <f>'DEPT CHAIR'!P50</f>
        <v>FAILED</v>
      </c>
    </row>
    <row r="60" spans="1:6" ht="18">
      <c r="A60" s="66">
        <v>39</v>
      </c>
      <c r="B60" s="61" t="str">
        <f>'DEPT CHAIR'!B51</f>
        <v xml:space="preserve">  </v>
      </c>
      <c r="C60" s="62">
        <f>REGISTRATION!B49</f>
        <v>0</v>
      </c>
      <c r="D60" s="63">
        <f>'DEPT CHAIR'!O51</f>
        <v>5</v>
      </c>
      <c r="E60" s="64" t="str">
        <f t="shared" si="2"/>
        <v>0</v>
      </c>
      <c r="F60" s="65" t="str">
        <f>'DEPT CHAIR'!P51</f>
        <v>FAILED</v>
      </c>
    </row>
    <row r="61" spans="1:6" ht="18">
      <c r="A61" s="60">
        <v>40</v>
      </c>
      <c r="B61" s="61" t="str">
        <f>'DEPT CHAIR'!B52</f>
        <v xml:space="preserve">  </v>
      </c>
      <c r="C61" s="62">
        <f>REGISTRATION!B50</f>
        <v>0</v>
      </c>
      <c r="D61" s="63">
        <f>'DEPT CHAIR'!O52</f>
        <v>5</v>
      </c>
      <c r="E61" s="64" t="str">
        <f t="shared" si="2"/>
        <v>0</v>
      </c>
      <c r="F61" s="65" t="str">
        <f>'DEPT CHAIR'!P52</f>
        <v>FAILED</v>
      </c>
    </row>
    <row r="62" spans="1:6" ht="18">
      <c r="A62" s="66">
        <v>41</v>
      </c>
      <c r="B62" s="61" t="str">
        <f>'DEPT CHAIR'!B53</f>
        <v xml:space="preserve">  </v>
      </c>
      <c r="C62" s="62">
        <f>REGISTRATION!B51</f>
        <v>0</v>
      </c>
      <c r="D62" s="63">
        <f>'DEPT CHAIR'!O53</f>
        <v>5</v>
      </c>
      <c r="E62" s="64" t="str">
        <f t="shared" si="2"/>
        <v>0</v>
      </c>
      <c r="F62" s="65" t="str">
        <f>'DEPT CHAIR'!P53</f>
        <v>FAILED</v>
      </c>
    </row>
    <row r="63" spans="1:6" ht="18">
      <c r="A63" s="60">
        <v>42</v>
      </c>
      <c r="B63" s="61" t="str">
        <f>'DEPT CHAIR'!B54</f>
        <v xml:space="preserve">  </v>
      </c>
      <c r="C63" s="62">
        <f>REGISTRATION!B52</f>
        <v>0</v>
      </c>
      <c r="D63" s="63">
        <f>'DEPT CHAIR'!O54</f>
        <v>5</v>
      </c>
      <c r="E63" s="64" t="str">
        <f t="shared" si="2"/>
        <v>0</v>
      </c>
      <c r="F63" s="65" t="str">
        <f>'DEPT CHAIR'!P54</f>
        <v>FAILED</v>
      </c>
    </row>
    <row r="64" spans="1:6" ht="18">
      <c r="A64" s="66">
        <v>43</v>
      </c>
      <c r="B64" s="61" t="str">
        <f>'DEPT CHAIR'!B55</f>
        <v xml:space="preserve">  </v>
      </c>
      <c r="C64" s="62">
        <f>REGISTRATION!B53</f>
        <v>0</v>
      </c>
      <c r="D64" s="63">
        <f>'DEPT CHAIR'!O55</f>
        <v>5</v>
      </c>
      <c r="E64" s="64" t="str">
        <f t="shared" si="2"/>
        <v>0</v>
      </c>
      <c r="F64" s="65" t="str">
        <f>'DEPT CHAIR'!P55</f>
        <v>FAILED</v>
      </c>
    </row>
    <row r="65" spans="1:6" ht="18">
      <c r="A65" s="60">
        <v>44</v>
      </c>
      <c r="B65" s="61" t="str">
        <f>'DEPT CHAIR'!B56</f>
        <v xml:space="preserve">  </v>
      </c>
      <c r="C65" s="62">
        <f>REGISTRATION!B54</f>
        <v>0</v>
      </c>
      <c r="D65" s="63">
        <f>'DEPT CHAIR'!O56</f>
        <v>5</v>
      </c>
      <c r="E65" s="64" t="str">
        <f t="shared" si="2"/>
        <v>0</v>
      </c>
      <c r="F65" s="65" t="str">
        <f>'DEPT CHAIR'!P56</f>
        <v>FAILED</v>
      </c>
    </row>
    <row r="66" spans="1:6" ht="18.75" thickBot="1">
      <c r="A66" s="66">
        <v>45</v>
      </c>
      <c r="B66" s="61" t="str">
        <f>'DEPT CHAIR'!B57</f>
        <v xml:space="preserve">  </v>
      </c>
      <c r="C66" s="62">
        <f>REGISTRATION!B55</f>
        <v>0</v>
      </c>
      <c r="D66" s="63">
        <f>'DEPT CHAIR'!O57</f>
        <v>5</v>
      </c>
      <c r="E66" s="64" t="str">
        <f t="shared" si="2"/>
        <v>0</v>
      </c>
      <c r="F66" s="65" t="str">
        <f>'DEPT CHAIR'!P57</f>
        <v>FAILED</v>
      </c>
    </row>
    <row r="67" spans="1:6" ht="15.75" customHeight="1" thickBot="1">
      <c r="A67" s="269" t="s">
        <v>107</v>
      </c>
      <c r="B67" s="270"/>
      <c r="C67" s="270"/>
      <c r="D67" s="270"/>
      <c r="E67" s="270"/>
      <c r="F67" s="271"/>
    </row>
    <row r="68" spans="1:6" ht="15.75">
      <c r="A68" s="57"/>
      <c r="B68" s="67"/>
      <c r="C68" s="67"/>
      <c r="D68" s="57"/>
      <c r="E68" s="57"/>
      <c r="F68" s="57"/>
    </row>
    <row r="69" spans="1:6" ht="15.75">
      <c r="A69" s="57"/>
      <c r="B69" s="67"/>
      <c r="C69" s="67"/>
      <c r="D69" s="57"/>
      <c r="E69" s="57"/>
      <c r="F69" s="57"/>
    </row>
    <row r="70" spans="1:6">
      <c r="A70" s="55"/>
      <c r="B70" s="55"/>
      <c r="C70" s="55"/>
      <c r="D70" s="55"/>
      <c r="E70" s="55"/>
      <c r="F70" s="55"/>
    </row>
    <row r="71" spans="1:6" ht="16.5" thickBot="1">
      <c r="A71" s="55"/>
      <c r="B71" s="68" t="s">
        <v>108</v>
      </c>
      <c r="C71" s="55"/>
      <c r="D71" s="55"/>
      <c r="E71" s="268">
        <f ca="1">NOW()</f>
        <v>43198.418199768515</v>
      </c>
      <c r="F71" s="268"/>
    </row>
    <row r="72" spans="1:6" ht="15.75">
      <c r="A72" s="55"/>
      <c r="B72" s="67" t="str">
        <f>UPPER(REGISTRATION!Q14)</f>
        <v>GIMEL C. CONTILLO</v>
      </c>
      <c r="C72" s="68"/>
      <c r="D72" s="68"/>
      <c r="E72" s="248" t="s">
        <v>109</v>
      </c>
      <c r="F72" s="248"/>
    </row>
    <row r="73" spans="1:6">
      <c r="A73" s="55"/>
      <c r="B73" s="69" t="s">
        <v>110</v>
      </c>
      <c r="C73" s="69"/>
      <c r="D73" s="69"/>
      <c r="E73" s="55"/>
      <c r="F73" s="55"/>
    </row>
    <row r="74" spans="1:6">
      <c r="A74" s="55"/>
      <c r="B74" s="69"/>
      <c r="C74" s="69"/>
      <c r="D74" s="69"/>
      <c r="E74" s="248"/>
      <c r="F74" s="248"/>
    </row>
    <row r="75" spans="1:6">
      <c r="A75" s="55"/>
      <c r="B75" s="55"/>
      <c r="C75" s="55"/>
      <c r="D75" s="55"/>
      <c r="E75" s="55"/>
      <c r="F75" s="55"/>
    </row>
    <row r="76" spans="1:6">
      <c r="A76" s="55"/>
      <c r="B76" s="55"/>
      <c r="C76" s="55"/>
      <c r="D76" s="55"/>
      <c r="E76" s="55"/>
      <c r="F76" s="70"/>
    </row>
    <row r="77" spans="1:6">
      <c r="A77" s="55"/>
      <c r="B77" s="55"/>
      <c r="C77" s="55"/>
      <c r="D77" s="55"/>
      <c r="E77" s="55"/>
      <c r="F77" s="70"/>
    </row>
    <row r="78" spans="1:6">
      <c r="A78" s="55"/>
      <c r="B78" s="55"/>
      <c r="C78" s="55"/>
      <c r="D78" s="55"/>
      <c r="E78" s="55"/>
      <c r="F78" s="70"/>
    </row>
    <row r="79" spans="1:6">
      <c r="A79" s="55"/>
      <c r="B79" s="55"/>
      <c r="C79" s="55"/>
      <c r="D79" s="55"/>
      <c r="E79" s="55"/>
      <c r="F79" s="70"/>
    </row>
    <row r="80" spans="1:6">
      <c r="A80" s="55"/>
      <c r="B80" s="55"/>
      <c r="C80" s="55"/>
      <c r="D80" s="55"/>
      <c r="E80" s="55"/>
      <c r="F80" s="70"/>
    </row>
    <row r="81" spans="1:7">
      <c r="A81" s="55"/>
      <c r="B81" s="55"/>
      <c r="C81" s="55"/>
      <c r="D81" s="55"/>
      <c r="E81" s="55"/>
      <c r="F81" s="70"/>
    </row>
    <row r="82" spans="1:7">
      <c r="A82" s="55"/>
      <c r="B82" s="55"/>
      <c r="C82" s="55"/>
      <c r="D82" s="55"/>
      <c r="E82" s="55"/>
      <c r="F82" s="70"/>
    </row>
    <row r="83" spans="1:7">
      <c r="A83" s="55"/>
      <c r="B83" s="73"/>
      <c r="C83" s="73"/>
      <c r="D83" s="73"/>
      <c r="E83" s="73"/>
      <c r="F83" s="73"/>
      <c r="G83" s="73"/>
    </row>
    <row r="84" spans="1:7">
      <c r="A84" s="55"/>
      <c r="B84" s="55"/>
      <c r="C84" s="55"/>
      <c r="D84" s="55"/>
      <c r="E84" s="55"/>
      <c r="F84" s="55"/>
    </row>
    <row r="85" spans="1:7">
      <c r="A85" s="55"/>
      <c r="B85" s="55"/>
      <c r="C85" s="55"/>
      <c r="D85" s="55"/>
      <c r="E85" s="55"/>
      <c r="F85" s="55"/>
    </row>
    <row r="86" spans="1:7" ht="15.75">
      <c r="A86" s="55"/>
      <c r="B86" s="68"/>
      <c r="C86" s="68"/>
      <c r="D86" s="55"/>
      <c r="E86" s="71"/>
      <c r="F86" s="55"/>
    </row>
    <row r="87" spans="1:7">
      <c r="A87" s="55"/>
      <c r="B87" s="69"/>
      <c r="C87" s="69"/>
      <c r="D87" s="55"/>
      <c r="E87" s="55"/>
      <c r="F87" s="55"/>
    </row>
    <row r="88" spans="1:7">
      <c r="A88" s="55"/>
      <c r="B88" s="69"/>
      <c r="C88" s="69"/>
      <c r="D88" s="55"/>
      <c r="E88" s="55"/>
      <c r="F88" s="55"/>
    </row>
  </sheetData>
  <sheetProtection sheet="1" objects="1" scenarios="1"/>
  <mergeCells count="25">
    <mergeCell ref="F19:F21"/>
    <mergeCell ref="E71:F71"/>
    <mergeCell ref="E72:F72"/>
    <mergeCell ref="E74:F74"/>
    <mergeCell ref="A67:F67"/>
    <mergeCell ref="C15:E15"/>
    <mergeCell ref="C16:E16"/>
    <mergeCell ref="C17:E1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66">
    <cfRule type="cellIs" dxfId="1" priority="2" operator="equal">
      <formula>"FAILED"</formula>
    </cfRule>
  </conditionalFormatting>
  <conditionalFormatting sqref="D22:D66">
    <cfRule type="cellIs" dxfId="0" priority="1" operator="equal">
      <formula>5</formula>
    </cfRule>
  </conditionalFormatting>
  <printOptions horizontalCentered="1"/>
  <pageMargins left="0.7" right="0.7" top="0.75" bottom="0.75" header="0.3" footer="0.3"/>
  <pageSetup paperSize="256" scale="23" orientation="portrait" horizontalDpi="360" verticalDpi="360" r:id="rId1"/>
  <rowBreaks count="2" manualBreakCount="2">
    <brk id="74" max="16383" man="1"/>
    <brk id="8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G30"/>
  <sheetViews>
    <sheetView view="pageBreakPreview" topLeftCell="A8" zoomScaleSheetLayoutView="100" workbookViewId="0">
      <selection activeCell="E23" sqref="E23"/>
    </sheetView>
  </sheetViews>
  <sheetFormatPr defaultRowHeight="15"/>
  <cols>
    <col min="3" max="3" width="22.140625" customWidth="1"/>
    <col min="5" max="5" width="22.85546875" customWidth="1"/>
    <col min="7" max="7" width="13" customWidth="1"/>
    <col min="9" max="10" width="9.140625" customWidth="1"/>
  </cols>
  <sheetData>
    <row r="4" spans="2:7" ht="15.75">
      <c r="B4" s="276" t="s">
        <v>123</v>
      </c>
      <c r="C4" s="276"/>
      <c r="D4" s="276"/>
      <c r="E4" s="276"/>
      <c r="F4" s="276"/>
      <c r="G4" s="276"/>
    </row>
    <row r="5" spans="2:7" ht="15.75" thickBot="1">
      <c r="B5" s="55"/>
      <c r="C5" s="55"/>
      <c r="D5" s="55"/>
      <c r="E5" s="55"/>
      <c r="F5" s="55"/>
      <c r="G5" s="55"/>
    </row>
    <row r="6" spans="2:7" ht="16.5" thickBot="1">
      <c r="B6" s="279" t="s">
        <v>124</v>
      </c>
      <c r="C6" s="278"/>
      <c r="D6" s="277" t="s">
        <v>125</v>
      </c>
      <c r="E6" s="278"/>
      <c r="F6" s="277" t="s">
        <v>126</v>
      </c>
      <c r="G6" s="278"/>
    </row>
    <row r="7" spans="2:7">
      <c r="B7" s="280" t="s">
        <v>111</v>
      </c>
      <c r="C7" s="281"/>
      <c r="D7" s="282">
        <f>COUNTIF('SEMESTRAL GRADE'!$D$22:$D$66,"=1.0")+COUNTIF('SEMESTRAL GRADE'!$D$22:$D$66,"=1.25")+(COUNTIF('SEMESTRAL GRADE'!$D$22:$D$66,"=1.50")+COUNTIF('SEMESTRAL GRADE'!$D$22:$D$66,"=1.75"))</f>
        <v>0</v>
      </c>
      <c r="E7" s="283"/>
      <c r="F7" s="284">
        <f t="shared" ref="F7:F12" si="0">(D7/$D$13)*100</f>
        <v>0</v>
      </c>
      <c r="G7" s="285"/>
    </row>
    <row r="8" spans="2:7">
      <c r="B8" s="272" t="s">
        <v>112</v>
      </c>
      <c r="C8" s="273"/>
      <c r="D8" s="286">
        <f>COUNTIF('SEMESTRAL GRADE'!$D$22:$D$66,"=2.0")+COUNTIF('SEMESTRAL GRADE'!$D$22:$D$66,"=2.25")+(COUNTIF('SEMESTRAL GRADE'!$D$22:$D$66,"=2.50")+COUNTIF('SEMESTRAL GRADE'!$D$22:$D$66,"=2.75"))</f>
        <v>0</v>
      </c>
      <c r="E8" s="287"/>
      <c r="F8" s="288">
        <f t="shared" si="0"/>
        <v>0</v>
      </c>
      <c r="G8" s="289"/>
    </row>
    <row r="9" spans="2:7">
      <c r="B9" s="272" t="s">
        <v>113</v>
      </c>
      <c r="C9" s="273"/>
      <c r="D9" s="286">
        <f>COUNTIF('SEMESTRAL GRADE'!$D$22:$D$66,"=3.0")</f>
        <v>0</v>
      </c>
      <c r="E9" s="287"/>
      <c r="F9" s="288">
        <f t="shared" si="0"/>
        <v>0</v>
      </c>
      <c r="G9" s="289"/>
    </row>
    <row r="10" spans="2:7">
      <c r="B10" s="272" t="s">
        <v>114</v>
      </c>
      <c r="C10" s="273"/>
      <c r="D10" s="286">
        <f>COUNTIF('SEMESTRAL GRADE'!$D$22:$D$66,"=5.0")</f>
        <v>45</v>
      </c>
      <c r="E10" s="287"/>
      <c r="F10" s="288">
        <f t="shared" si="0"/>
        <v>100</v>
      </c>
      <c r="G10" s="289"/>
    </row>
    <row r="11" spans="2:7">
      <c r="B11" s="272" t="s">
        <v>115</v>
      </c>
      <c r="C11" s="273"/>
      <c r="D11" s="294">
        <f>COUNTIF('SEMESTRAL GRADE'!$D$22:$D$66,"=INC")</f>
        <v>0</v>
      </c>
      <c r="E11" s="295"/>
      <c r="F11" s="288">
        <f t="shared" si="0"/>
        <v>0</v>
      </c>
      <c r="G11" s="289"/>
    </row>
    <row r="12" spans="2:7">
      <c r="B12" s="272" t="s">
        <v>116</v>
      </c>
      <c r="C12" s="273"/>
      <c r="D12" s="294">
        <f>COUNTIF('SEMESTRAL GRADE'!$D$22:$D$66,"=drp")</f>
        <v>0</v>
      </c>
      <c r="E12" s="295"/>
      <c r="F12" s="288">
        <f t="shared" si="0"/>
        <v>0</v>
      </c>
      <c r="G12" s="289"/>
    </row>
    <row r="13" spans="2:7" ht="15.75" customHeight="1" thickBot="1">
      <c r="B13" s="274" t="s">
        <v>117</v>
      </c>
      <c r="C13" s="275"/>
      <c r="D13" s="290">
        <f>SUM(D7:E12)</f>
        <v>45</v>
      </c>
      <c r="E13" s="291"/>
      <c r="F13" s="292">
        <f>SUM(F7:G12)</f>
        <v>100</v>
      </c>
      <c r="G13" s="293"/>
    </row>
    <row r="14" spans="2:7">
      <c r="B14" s="55"/>
      <c r="C14" s="55"/>
      <c r="D14" s="55"/>
      <c r="E14" s="55"/>
      <c r="F14" s="55"/>
      <c r="G14" s="55"/>
    </row>
    <row r="15" spans="2:7">
      <c r="B15" s="55"/>
      <c r="C15" s="55"/>
      <c r="D15" s="55"/>
      <c r="E15" s="55"/>
      <c r="F15" s="55"/>
      <c r="G15" s="55"/>
    </row>
    <row r="16" spans="2:7">
      <c r="B16" s="55"/>
      <c r="C16" s="55"/>
      <c r="D16" s="55"/>
      <c r="E16" s="55"/>
      <c r="F16" s="55"/>
      <c r="G16" s="55"/>
    </row>
    <row r="17" spans="2:7" ht="15.75">
      <c r="B17" s="55"/>
      <c r="C17" s="72" t="s">
        <v>118</v>
      </c>
      <c r="D17" s="55"/>
      <c r="E17" s="55"/>
      <c r="F17" s="72" t="s">
        <v>119</v>
      </c>
      <c r="G17" s="55"/>
    </row>
    <row r="18" spans="2:7">
      <c r="B18" s="55"/>
      <c r="C18" s="55"/>
      <c r="D18" s="55"/>
      <c r="E18" s="55"/>
      <c r="F18" s="55"/>
      <c r="G18" s="55"/>
    </row>
    <row r="19" spans="2:7">
      <c r="B19" s="55"/>
      <c r="C19" s="69" t="s">
        <v>120</v>
      </c>
      <c r="D19" s="55"/>
      <c r="E19" s="55"/>
      <c r="F19" s="69" t="s">
        <v>120</v>
      </c>
      <c r="G19" s="55"/>
    </row>
    <row r="20" spans="2:7" ht="15.75">
      <c r="B20" s="55"/>
      <c r="C20" s="68" t="str">
        <f>UPPER(REGISTRATION!Q16)</f>
        <v>RENEN PAUL M. VIADO</v>
      </c>
      <c r="D20" s="55"/>
      <c r="E20" s="55"/>
      <c r="F20" s="68" t="str">
        <f>UPPER(REGISTRATION!Q15)</f>
        <v>BRYLLE D. SAMSON</v>
      </c>
      <c r="G20" s="55"/>
    </row>
    <row r="21" spans="2:7">
      <c r="B21" s="55"/>
      <c r="C21" s="69" t="s">
        <v>26</v>
      </c>
      <c r="D21" s="55"/>
      <c r="E21" s="55"/>
      <c r="F21" s="69" t="str">
        <f>CONCATENATE("Chairperson,"," ",UPPER(REGISTRATION!Q18))</f>
        <v>Chairperson, DEPARTMENT OF INFORMATION TECHNOLOGY</v>
      </c>
      <c r="G21" s="55"/>
    </row>
    <row r="22" spans="2:7">
      <c r="B22" s="55"/>
      <c r="C22" s="55"/>
      <c r="D22" s="55"/>
      <c r="E22" s="55"/>
      <c r="F22" s="55"/>
      <c r="G22" s="55"/>
    </row>
    <row r="23" spans="2:7">
      <c r="B23" s="55"/>
      <c r="C23" s="55"/>
      <c r="D23" s="55"/>
      <c r="E23" s="55"/>
      <c r="F23" s="55"/>
      <c r="G23" s="55"/>
    </row>
    <row r="24" spans="2:7">
      <c r="B24" s="55"/>
      <c r="C24" s="55"/>
      <c r="D24" s="55"/>
      <c r="E24" s="55"/>
      <c r="F24" s="55"/>
      <c r="G24" s="55"/>
    </row>
    <row r="25" spans="2:7">
      <c r="B25" s="55"/>
      <c r="C25" s="55"/>
      <c r="D25" s="55"/>
      <c r="E25" s="55"/>
      <c r="F25" s="55"/>
      <c r="G25" s="55"/>
    </row>
    <row r="26" spans="2:7" ht="15.75">
      <c r="B26" s="55"/>
      <c r="C26" s="72" t="s">
        <v>121</v>
      </c>
      <c r="D26" s="55"/>
      <c r="E26" s="55"/>
      <c r="F26" s="55"/>
      <c r="G26" s="55"/>
    </row>
    <row r="27" spans="2:7" ht="15.75">
      <c r="B27" s="55"/>
      <c r="C27" s="72"/>
      <c r="D27" s="55"/>
      <c r="E27" s="55"/>
      <c r="F27" s="55"/>
      <c r="G27" s="55"/>
    </row>
    <row r="28" spans="2:7">
      <c r="B28" s="55"/>
      <c r="C28" s="69" t="s">
        <v>120</v>
      </c>
      <c r="D28" s="55"/>
      <c r="E28" s="55"/>
      <c r="F28" s="55"/>
      <c r="G28" s="55"/>
    </row>
    <row r="29" spans="2:7" ht="15.75">
      <c r="B29" s="55"/>
      <c r="C29" s="68" t="str">
        <f>UPPER(REGISTRATION!Q17)</f>
        <v>AMMIE P. FERRER, PH.D.</v>
      </c>
      <c r="D29" s="55"/>
      <c r="E29" s="55"/>
      <c r="F29" s="55"/>
      <c r="G29" s="55"/>
    </row>
    <row r="30" spans="2:7">
      <c r="B30" s="55"/>
      <c r="C30" s="69" t="s">
        <v>122</v>
      </c>
      <c r="D30" s="55"/>
      <c r="E30" s="55"/>
      <c r="F30" s="55"/>
      <c r="G30" s="55"/>
    </row>
  </sheetData>
  <sheetProtection sheet="1" objects="1" scenarios="1"/>
  <mergeCells count="25">
    <mergeCell ref="F6:G6"/>
    <mergeCell ref="D13:E13"/>
    <mergeCell ref="F13:G13"/>
    <mergeCell ref="D10:E10"/>
    <mergeCell ref="F10:G10"/>
    <mergeCell ref="D11:E11"/>
    <mergeCell ref="F11:G11"/>
    <mergeCell ref="D12:E12"/>
    <mergeCell ref="F12:G1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zoomScale="130" zoomScaleSheetLayoutView="130" workbookViewId="0">
      <selection activeCell="J47" sqref="A1:J47"/>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 customWidth="1"/>
    <col min="7" max="7" width="9.85546875" bestFit="1" customWidth="1"/>
    <col min="9" max="9" width="9.85546875" customWidth="1"/>
    <col min="10" max="10" width="10.2851562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11" t="s">
        <v>183</v>
      </c>
      <c r="B7" s="312"/>
      <c r="C7" s="312"/>
      <c r="D7" s="312"/>
      <c r="E7" s="312"/>
      <c r="F7" s="312"/>
      <c r="G7" s="312"/>
      <c r="H7" s="312"/>
      <c r="I7" s="312"/>
      <c r="J7" s="313"/>
    </row>
    <row r="8" spans="1:10" ht="15.75" thickBot="1">
      <c r="A8" s="314" t="str">
        <f>UPPER(REGISTRATION!Q18)</f>
        <v>DEPARTMENT OF INFORMATION TECHNOLOGY</v>
      </c>
      <c r="B8" s="315"/>
      <c r="C8" s="315"/>
      <c r="D8" s="315"/>
      <c r="E8" s="315"/>
      <c r="F8" s="316"/>
      <c r="G8" s="315" t="str">
        <f>UPPER(CONCATENATE(REGISTRATION!Q13,"SEMESTER"," ","A.Y."," ",REGISTRATION!Q12))</f>
        <v>SECONDSEMESTER A.Y. 2017-2018</v>
      </c>
      <c r="H8" s="315"/>
      <c r="I8" s="315"/>
      <c r="J8" s="316"/>
    </row>
    <row r="9" spans="1:10" ht="20.25">
      <c r="A9" s="317" t="s">
        <v>176</v>
      </c>
      <c r="B9" s="318"/>
      <c r="C9" s="319" t="str">
        <f>UPPER(CONCATENATE(REGISTRATION!C7," - ",REGISTRATION!C6))</f>
        <v>DCIT 65 - WEB DEVELOPMENT</v>
      </c>
      <c r="D9" s="319"/>
      <c r="E9" s="319"/>
      <c r="F9" s="319"/>
      <c r="G9" s="318" t="s">
        <v>177</v>
      </c>
      <c r="H9" s="318"/>
      <c r="I9" s="320" t="str">
        <f>UPPER(CONCATENATE(REGISTRATION!C8," ", REGISTRATION!D8, REGISTRATION!E8))</f>
        <v>BSIT 3D</v>
      </c>
      <c r="J9" s="321"/>
    </row>
    <row r="10" spans="1:10" ht="21" thickBot="1">
      <c r="A10" s="296" t="s">
        <v>178</v>
      </c>
      <c r="B10" s="297"/>
      <c r="C10" s="298" t="str">
        <f>UPPER(REGISTRATION!Q14)</f>
        <v>GIMEL C. CONTILLO</v>
      </c>
      <c r="D10" s="298"/>
      <c r="E10" s="298"/>
      <c r="F10" s="298"/>
      <c r="G10" s="297" t="s">
        <v>179</v>
      </c>
      <c r="H10" s="297"/>
      <c r="I10" s="299"/>
      <c r="J10" s="300"/>
    </row>
    <row r="11" spans="1:10" ht="18.75" thickBot="1">
      <c r="A11" s="310" t="s">
        <v>86</v>
      </c>
      <c r="B11" s="310"/>
      <c r="C11" s="310"/>
      <c r="D11" s="310"/>
      <c r="E11" s="310"/>
      <c r="F11" s="310"/>
      <c r="G11" s="310"/>
      <c r="H11" s="310"/>
      <c r="I11" s="310"/>
      <c r="J11" s="310"/>
    </row>
    <row r="12" spans="1:10" ht="15.75" thickBot="1">
      <c r="A12" s="301"/>
      <c r="B12" s="303" t="s">
        <v>180</v>
      </c>
      <c r="C12" s="303" t="s">
        <v>181</v>
      </c>
      <c r="D12" s="303" t="s">
        <v>84</v>
      </c>
      <c r="E12" s="305" t="s">
        <v>28</v>
      </c>
      <c r="F12" s="307" t="s">
        <v>182</v>
      </c>
      <c r="G12" s="308"/>
      <c r="H12" s="308"/>
      <c r="I12" s="308"/>
      <c r="J12" s="309"/>
    </row>
    <row r="13" spans="1:10" ht="15.75" thickBot="1">
      <c r="A13" s="302"/>
      <c r="B13" s="304"/>
      <c r="C13" s="304"/>
      <c r="D13" s="304"/>
      <c r="E13" s="306"/>
      <c r="F13" s="141">
        <v>43222</v>
      </c>
      <c r="G13" s="141">
        <v>43436</v>
      </c>
      <c r="H13" s="115" t="s">
        <v>306</v>
      </c>
      <c r="I13" s="141" t="s">
        <v>307</v>
      </c>
      <c r="J13" s="141">
        <v>43223</v>
      </c>
    </row>
    <row r="14" spans="1:10">
      <c r="A14" s="116">
        <v>1</v>
      </c>
      <c r="B14" s="120" t="str">
        <f>REGISTRATION!C11</f>
        <v>Agustin</v>
      </c>
      <c r="C14" s="121" t="str">
        <f>REGISTRATION!D11</f>
        <v>Niña Aira</v>
      </c>
      <c r="D14" s="121" t="str">
        <f>REGISTRATION!F11</f>
        <v>C</v>
      </c>
      <c r="E14" s="121" t="str">
        <f>REGISTRATION!B11</f>
        <v>2015-01-849</v>
      </c>
      <c r="F14" s="117"/>
      <c r="G14" s="117"/>
      <c r="H14" s="117"/>
      <c r="I14" s="117"/>
      <c r="J14" s="117"/>
    </row>
    <row r="15" spans="1:10">
      <c r="A15" s="118">
        <v>2</v>
      </c>
      <c r="B15" s="120" t="str">
        <f>REGISTRATION!C12</f>
        <v>Amon</v>
      </c>
      <c r="C15" s="121" t="str">
        <f>REGISTRATION!D12</f>
        <v>Lelwel</v>
      </c>
      <c r="D15" s="121" t="str">
        <f>REGISTRATION!F12</f>
        <v>M</v>
      </c>
      <c r="E15" s="121" t="str">
        <f>REGISTRATION!B12</f>
        <v>2015-01-750</v>
      </c>
      <c r="F15" s="119"/>
      <c r="G15" s="119"/>
      <c r="H15" s="119"/>
      <c r="I15" s="119"/>
      <c r="J15" s="119"/>
    </row>
    <row r="16" spans="1:10">
      <c r="A16" s="118">
        <v>3</v>
      </c>
      <c r="B16" s="120" t="str">
        <f>REGISTRATION!C13</f>
        <v>Arcilla</v>
      </c>
      <c r="C16" s="121" t="str">
        <f>REGISTRATION!D13</f>
        <v>Marjorie</v>
      </c>
      <c r="D16" s="121" t="str">
        <f>REGISTRATION!F13</f>
        <v>G</v>
      </c>
      <c r="E16" s="121" t="str">
        <f>REGISTRATION!B13</f>
        <v>2015-01-625</v>
      </c>
      <c r="F16" s="119"/>
      <c r="G16" s="119"/>
      <c r="H16" s="119"/>
      <c r="I16" s="119"/>
      <c r="J16" s="119"/>
    </row>
    <row r="17" spans="1:10">
      <c r="A17" s="118">
        <v>4</v>
      </c>
      <c r="B17" s="120" t="str">
        <f>REGISTRATION!C14</f>
        <v>Baula</v>
      </c>
      <c r="C17" s="121" t="str">
        <f>REGISTRATION!D14</f>
        <v>Benjie</v>
      </c>
      <c r="D17" s="121" t="str">
        <f>REGISTRATION!F14</f>
        <v>L</v>
      </c>
      <c r="E17" s="121" t="str">
        <f>REGISTRATION!B14</f>
        <v>2015-01-873</v>
      </c>
      <c r="F17" s="119"/>
      <c r="G17" s="119"/>
      <c r="H17" s="119"/>
      <c r="I17" s="119"/>
      <c r="J17" s="119"/>
    </row>
    <row r="18" spans="1:10">
      <c r="A18" s="118">
        <v>5</v>
      </c>
      <c r="B18" s="120" t="str">
        <f>REGISTRATION!C15</f>
        <v>Bayot</v>
      </c>
      <c r="C18" s="121" t="str">
        <f>REGISTRATION!D15</f>
        <v>Jeremy</v>
      </c>
      <c r="D18" s="121" t="str">
        <f>REGISTRATION!F15</f>
        <v>M</v>
      </c>
      <c r="E18" s="121" t="str">
        <f>REGISTRATION!B15</f>
        <v>2015-01-769</v>
      </c>
      <c r="F18" s="119"/>
      <c r="G18" s="119"/>
      <c r="H18" s="119"/>
      <c r="I18" s="119"/>
      <c r="J18" s="119"/>
    </row>
    <row r="19" spans="1:10">
      <c r="A19" s="118">
        <v>6</v>
      </c>
      <c r="B19" s="120" t="str">
        <f>REGISTRATION!C16</f>
        <v>Brizuela</v>
      </c>
      <c r="C19" s="121" t="str">
        <f>REGISTRATION!D16</f>
        <v>Shaina</v>
      </c>
      <c r="D19" s="121" t="str">
        <f>REGISTRATION!F16</f>
        <v>N</v>
      </c>
      <c r="E19" s="121" t="str">
        <f>REGISTRATION!B16</f>
        <v>2015-01-506</v>
      </c>
      <c r="F19" s="119"/>
      <c r="G19" s="119"/>
      <c r="H19" s="119"/>
      <c r="I19" s="119"/>
      <c r="J19" s="119"/>
    </row>
    <row r="20" spans="1:10">
      <c r="A20" s="118">
        <v>7</v>
      </c>
      <c r="B20" s="120" t="str">
        <f>REGISTRATION!C17</f>
        <v>Bulosan</v>
      </c>
      <c r="C20" s="121" t="str">
        <f>REGISTRATION!D17</f>
        <v>April John</v>
      </c>
      <c r="D20" s="121" t="str">
        <f>REGISTRATION!F17</f>
        <v>B</v>
      </c>
      <c r="E20" s="121" t="str">
        <f>REGISTRATION!B17</f>
        <v>2016-01-105</v>
      </c>
      <c r="F20" s="119"/>
      <c r="G20" s="119"/>
      <c r="H20" s="119"/>
      <c r="I20" s="119"/>
      <c r="J20" s="119"/>
    </row>
    <row r="21" spans="1:10">
      <c r="A21" s="118">
        <v>8</v>
      </c>
      <c r="B21" s="120" t="str">
        <f>REGISTRATION!C18</f>
        <v>Cadeliña</v>
      </c>
      <c r="C21" s="121" t="str">
        <f>REGISTRATION!D18</f>
        <v>Chelou Mae</v>
      </c>
      <c r="D21" s="121" t="str">
        <f>REGISTRATION!F18</f>
        <v>G</v>
      </c>
      <c r="E21" s="121" t="str">
        <f>REGISTRATION!B18</f>
        <v>2015-01-907</v>
      </c>
      <c r="F21" s="119"/>
      <c r="G21" s="119"/>
      <c r="H21" s="119"/>
      <c r="I21" s="119"/>
      <c r="J21" s="119"/>
    </row>
    <row r="22" spans="1:10">
      <c r="A22" s="118">
        <v>9</v>
      </c>
      <c r="B22" s="120" t="str">
        <f>REGISTRATION!C19</f>
        <v>Camañag</v>
      </c>
      <c r="C22" s="121" t="str">
        <f>REGISTRATION!D19</f>
        <v>Zacharie John</v>
      </c>
      <c r="D22" s="121" t="str">
        <f>REGISTRATION!F19</f>
        <v>V</v>
      </c>
      <c r="E22" s="121" t="str">
        <f>REGISTRATION!B19</f>
        <v>2015-01-1375</v>
      </c>
      <c r="F22" s="119"/>
      <c r="G22" s="119"/>
      <c r="H22" s="119"/>
      <c r="I22" s="119"/>
      <c r="J22" s="119"/>
    </row>
    <row r="23" spans="1:10">
      <c r="A23" s="118">
        <v>10</v>
      </c>
      <c r="B23" s="120" t="str">
        <f>REGISTRATION!C20</f>
        <v>Caparas</v>
      </c>
      <c r="C23" s="121" t="str">
        <f>REGISTRATION!D20</f>
        <v>AJ Zeus</v>
      </c>
      <c r="D23" s="121" t="str">
        <f>REGISTRATION!F20</f>
        <v>A</v>
      </c>
      <c r="E23" s="121" t="str">
        <f>REGISTRATION!B20</f>
        <v>2015-01-948</v>
      </c>
      <c r="F23" s="119"/>
      <c r="G23" s="119"/>
      <c r="H23" s="119"/>
      <c r="I23" s="119"/>
      <c r="J23" s="119"/>
    </row>
    <row r="24" spans="1:10">
      <c r="A24" s="118">
        <v>11</v>
      </c>
      <c r="B24" s="120" t="str">
        <f>REGISTRATION!C21</f>
        <v>Cendaña</v>
      </c>
      <c r="C24" s="121" t="str">
        <f>REGISTRATION!D21</f>
        <v>Oliver Ivan</v>
      </c>
      <c r="D24" s="121" t="str">
        <f>REGISTRATION!F21</f>
        <v>A</v>
      </c>
      <c r="E24" s="121" t="str">
        <f>REGISTRATION!B21</f>
        <v>2014-02-121</v>
      </c>
      <c r="F24" s="119"/>
      <c r="G24" s="119"/>
      <c r="H24" s="119"/>
      <c r="I24" s="119"/>
      <c r="J24" s="119"/>
    </row>
    <row r="25" spans="1:10">
      <c r="A25" s="118">
        <v>12</v>
      </c>
      <c r="B25" s="120" t="str">
        <f>REGISTRATION!C22</f>
        <v>Cirillo</v>
      </c>
      <c r="C25" s="121" t="str">
        <f>REGISTRATION!D22</f>
        <v>Chantal Kaye</v>
      </c>
      <c r="D25" s="121" t="str">
        <f>REGISTRATION!F22</f>
        <v>B</v>
      </c>
      <c r="E25" s="121" t="str">
        <f>REGISTRATION!B22</f>
        <v>2015-01-1146</v>
      </c>
      <c r="F25" s="119"/>
      <c r="G25" s="119"/>
      <c r="H25" s="119"/>
      <c r="I25" s="119"/>
      <c r="J25" s="119"/>
    </row>
    <row r="26" spans="1:10">
      <c r="A26" s="118">
        <v>13</v>
      </c>
      <c r="B26" s="120" t="str">
        <f>REGISTRATION!C23</f>
        <v>Costa</v>
      </c>
      <c r="C26" s="121" t="str">
        <f>REGISTRATION!D23</f>
        <v>Jeramie</v>
      </c>
      <c r="D26" s="121" t="str">
        <f>REGISTRATION!F23</f>
        <v>H</v>
      </c>
      <c r="E26" s="121" t="str">
        <f>REGISTRATION!B23</f>
        <v>2015-01-1525</v>
      </c>
      <c r="F26" s="119"/>
      <c r="G26" s="119"/>
      <c r="H26" s="119"/>
      <c r="I26" s="119"/>
      <c r="J26" s="119"/>
    </row>
    <row r="27" spans="1:10">
      <c r="A27" s="118">
        <v>14</v>
      </c>
      <c r="B27" s="120" t="str">
        <f>REGISTRATION!C24</f>
        <v>Cupino</v>
      </c>
      <c r="C27" s="121" t="str">
        <f>REGISTRATION!D24</f>
        <v>Rhonel</v>
      </c>
      <c r="D27" s="121" t="str">
        <f>REGISTRATION!F24</f>
        <v>S</v>
      </c>
      <c r="E27" s="121" t="str">
        <f>REGISTRATION!B24</f>
        <v>2015-01-730</v>
      </c>
      <c r="F27" s="119"/>
      <c r="G27" s="119"/>
      <c r="H27" s="119"/>
      <c r="I27" s="119"/>
      <c r="J27" s="119"/>
    </row>
    <row r="28" spans="1:10">
      <c r="A28" s="118">
        <v>15</v>
      </c>
      <c r="B28" s="120" t="str">
        <f>REGISTRATION!C25</f>
        <v>Emperador</v>
      </c>
      <c r="C28" s="121" t="str">
        <f>REGISTRATION!D25</f>
        <v>Vanessa Aira</v>
      </c>
      <c r="D28" s="121" t="str">
        <f>REGISTRATION!F25</f>
        <v>R</v>
      </c>
      <c r="E28" s="121" t="str">
        <f>REGISTRATION!B25</f>
        <v>2015-01-589</v>
      </c>
      <c r="F28" s="119"/>
      <c r="G28" s="119"/>
      <c r="H28" s="119"/>
      <c r="I28" s="119"/>
      <c r="J28" s="119"/>
    </row>
    <row r="29" spans="1:10">
      <c r="A29" s="118">
        <v>16</v>
      </c>
      <c r="B29" s="120" t="str">
        <f>REGISTRATION!C26</f>
        <v>Escartin</v>
      </c>
      <c r="C29" s="121" t="str">
        <f>REGISTRATION!D26</f>
        <v>Jeanen Mae</v>
      </c>
      <c r="D29" s="121" t="str">
        <f>REGISTRATION!F26</f>
        <v>M</v>
      </c>
      <c r="E29" s="121" t="str">
        <f>REGISTRATION!B26</f>
        <v>2015-01-38</v>
      </c>
      <c r="F29" s="119"/>
      <c r="G29" s="119"/>
      <c r="H29" s="119"/>
      <c r="I29" s="119"/>
      <c r="J29" s="119"/>
    </row>
    <row r="30" spans="1:10">
      <c r="A30" s="118">
        <v>17</v>
      </c>
      <c r="B30" s="120" t="str">
        <f>REGISTRATION!C27</f>
        <v>Esmayan</v>
      </c>
      <c r="C30" s="121" t="str">
        <f>REGISTRATION!D27</f>
        <v>Janzen</v>
      </c>
      <c r="D30" s="121" t="str">
        <f>REGISTRATION!F27</f>
        <v>A</v>
      </c>
      <c r="E30" s="121" t="str">
        <f>REGISTRATION!B27</f>
        <v>2015-01-862</v>
      </c>
      <c r="F30" s="119"/>
      <c r="G30" s="119"/>
      <c r="H30" s="119"/>
      <c r="I30" s="119"/>
      <c r="J30" s="119"/>
    </row>
    <row r="31" spans="1:10">
      <c r="A31" s="118">
        <v>18</v>
      </c>
      <c r="B31" s="120" t="str">
        <f>REGISTRATION!C28</f>
        <v>Fabrero</v>
      </c>
      <c r="C31" s="121" t="str">
        <f>REGISTRATION!D28</f>
        <v>Kimberly</v>
      </c>
      <c r="D31" s="121" t="str">
        <f>REGISTRATION!F28</f>
        <v>B</v>
      </c>
      <c r="E31" s="121" t="str">
        <f>REGISTRATION!B28</f>
        <v>2015-01-1381</v>
      </c>
      <c r="F31" s="119"/>
      <c r="G31" s="119"/>
      <c r="H31" s="119"/>
      <c r="I31" s="119"/>
      <c r="J31" s="119"/>
    </row>
    <row r="32" spans="1:10">
      <c r="A32" s="118">
        <v>19</v>
      </c>
      <c r="B32" s="120" t="str">
        <f>REGISTRATION!C29</f>
        <v>Haplit</v>
      </c>
      <c r="C32" s="121" t="str">
        <f>REGISTRATION!D29</f>
        <v>Kimberly</v>
      </c>
      <c r="D32" s="121" t="str">
        <f>REGISTRATION!F29</f>
        <v>J</v>
      </c>
      <c r="E32" s="121" t="str">
        <f>REGISTRATION!B29</f>
        <v>2015-01-225</v>
      </c>
      <c r="F32" s="119"/>
      <c r="G32" s="119"/>
      <c r="H32" s="119"/>
      <c r="I32" s="119"/>
      <c r="J32" s="119"/>
    </row>
    <row r="33" spans="1:10">
      <c r="A33" s="118">
        <v>20</v>
      </c>
      <c r="B33" s="120" t="str">
        <f>REGISTRATION!C30</f>
        <v>Limpangog</v>
      </c>
      <c r="C33" s="121" t="str">
        <f>REGISTRATION!D30</f>
        <v>Ditsembe Louisse</v>
      </c>
      <c r="D33" s="121" t="str">
        <f>REGISTRATION!F30</f>
        <v>P</v>
      </c>
      <c r="E33" s="121" t="str">
        <f>REGISTRATION!B30</f>
        <v>2014-01-1493</v>
      </c>
      <c r="F33" s="119"/>
      <c r="G33" s="119"/>
      <c r="H33" s="119"/>
      <c r="I33" s="119"/>
      <c r="J33" s="119"/>
    </row>
    <row r="34" spans="1:10">
      <c r="A34" s="118">
        <v>21</v>
      </c>
      <c r="B34" s="120" t="str">
        <f>REGISTRATION!C31</f>
        <v>Mayrina</v>
      </c>
      <c r="C34" s="121" t="str">
        <f>REGISTRATION!D31</f>
        <v>Jan Ashley</v>
      </c>
      <c r="D34" s="121">
        <f>REGISTRATION!F31</f>
        <v>0</v>
      </c>
      <c r="E34" s="121" t="str">
        <f>REGISTRATION!B31</f>
        <v>2015-01-665</v>
      </c>
      <c r="F34" s="119"/>
      <c r="G34" s="119"/>
      <c r="H34" s="119"/>
      <c r="I34" s="119"/>
      <c r="J34" s="119"/>
    </row>
    <row r="35" spans="1:10">
      <c r="A35" s="118">
        <v>22</v>
      </c>
      <c r="B35" s="120" t="str">
        <f>REGISTRATION!C32</f>
        <v>Noveros</v>
      </c>
      <c r="C35" s="121" t="str">
        <f>REGISTRATION!D32</f>
        <v xml:space="preserve">Kenneth </v>
      </c>
      <c r="D35" s="121" t="str">
        <f>REGISTRATION!F32</f>
        <v>O</v>
      </c>
      <c r="E35" s="121" t="str">
        <f>REGISTRATION!B32</f>
        <v>2015-01-742</v>
      </c>
      <c r="F35" s="119"/>
      <c r="G35" s="119"/>
      <c r="H35" s="119"/>
      <c r="I35" s="119"/>
      <c r="J35" s="119"/>
    </row>
    <row r="36" spans="1:10">
      <c r="A36" s="118">
        <v>23</v>
      </c>
      <c r="B36" s="120" t="str">
        <f>REGISTRATION!C33</f>
        <v>Pangilinan</v>
      </c>
      <c r="C36" s="121" t="str">
        <f>REGISTRATION!D33</f>
        <v>Nathalie Louise</v>
      </c>
      <c r="D36" s="121" t="str">
        <f>REGISTRATION!F33</f>
        <v>A</v>
      </c>
      <c r="E36" s="121" t="str">
        <f>REGISTRATION!B33</f>
        <v>2015-01-855</v>
      </c>
      <c r="F36" s="119"/>
      <c r="G36" s="119"/>
      <c r="H36" s="119"/>
      <c r="I36" s="119"/>
      <c r="J36" s="119"/>
    </row>
    <row r="37" spans="1:10">
      <c r="A37" s="118">
        <v>24</v>
      </c>
      <c r="B37" s="120" t="str">
        <f>REGISTRATION!C34</f>
        <v>Perea</v>
      </c>
      <c r="C37" s="121" t="str">
        <f>REGISTRATION!D34</f>
        <v>Kim Nathaniel</v>
      </c>
      <c r="D37" s="121" t="str">
        <f>REGISTRATION!F34</f>
        <v>C</v>
      </c>
      <c r="E37" s="121" t="str">
        <f>REGISTRATION!B34</f>
        <v>2015-02-080</v>
      </c>
      <c r="F37" s="119"/>
      <c r="G37" s="119"/>
      <c r="H37" s="119"/>
      <c r="I37" s="119"/>
      <c r="J37" s="119"/>
    </row>
    <row r="38" spans="1:10">
      <c r="A38" s="118">
        <v>25</v>
      </c>
      <c r="B38" s="120" t="str">
        <f>REGISTRATION!C35</f>
        <v>Raquin</v>
      </c>
      <c r="C38" s="121" t="str">
        <f>REGISTRATION!D35</f>
        <v>Jayson</v>
      </c>
      <c r="D38" s="121" t="str">
        <f>REGISTRATION!F35</f>
        <v>L</v>
      </c>
      <c r="E38" s="121" t="str">
        <f>REGISTRATION!B35</f>
        <v>2015-01-807</v>
      </c>
      <c r="F38" s="119"/>
      <c r="G38" s="119"/>
      <c r="H38" s="119"/>
      <c r="I38" s="119"/>
      <c r="J38" s="119"/>
    </row>
    <row r="39" spans="1:10">
      <c r="A39" s="118">
        <v>26</v>
      </c>
      <c r="B39" s="120" t="str">
        <f>REGISTRATION!C36</f>
        <v>Rodeadilla</v>
      </c>
      <c r="C39" s="121" t="str">
        <f>REGISTRATION!D36</f>
        <v>Rover</v>
      </c>
      <c r="D39" s="121" t="str">
        <f>REGISTRATION!F36</f>
        <v>R</v>
      </c>
      <c r="E39" s="121" t="str">
        <f>REGISTRATION!B36</f>
        <v>2015-01-305</v>
      </c>
      <c r="F39" s="119"/>
      <c r="G39" s="119"/>
      <c r="H39" s="119"/>
      <c r="I39" s="119"/>
      <c r="J39" s="119"/>
    </row>
    <row r="40" spans="1:10">
      <c r="A40" s="118">
        <v>27</v>
      </c>
      <c r="B40" s="120" t="str">
        <f>REGISTRATION!C37</f>
        <v>Sanarez</v>
      </c>
      <c r="C40" s="121" t="str">
        <f>REGISTRATION!D37</f>
        <v>Carl Geven</v>
      </c>
      <c r="D40" s="121" t="str">
        <f>REGISTRATION!F37</f>
        <v>R</v>
      </c>
      <c r="E40" s="121" t="str">
        <f>REGISTRATION!B37</f>
        <v>2015-01-1533</v>
      </c>
      <c r="F40" s="119"/>
      <c r="G40" s="119"/>
      <c r="H40" s="119"/>
      <c r="I40" s="119"/>
      <c r="J40" s="119"/>
    </row>
    <row r="41" spans="1:10">
      <c r="A41" s="118">
        <v>28</v>
      </c>
      <c r="B41" s="120" t="str">
        <f>REGISTRATION!C38</f>
        <v>Sanico</v>
      </c>
      <c r="C41" s="121" t="str">
        <f>REGISTRATION!D38</f>
        <v xml:space="preserve">Jefferson </v>
      </c>
      <c r="D41" s="121" t="str">
        <f>REGISTRATION!F38</f>
        <v>V</v>
      </c>
      <c r="E41" s="121" t="str">
        <f>REGISTRATION!B38</f>
        <v>2017-01-721</v>
      </c>
      <c r="F41" s="119"/>
      <c r="G41" s="119"/>
      <c r="H41" s="119"/>
      <c r="I41" s="119"/>
      <c r="J41" s="119"/>
    </row>
    <row r="42" spans="1:10">
      <c r="A42" s="118">
        <v>29</v>
      </c>
      <c r="B42" s="120" t="str">
        <f>REGISTRATION!C39</f>
        <v>Sayson</v>
      </c>
      <c r="C42" s="121" t="str">
        <f>REGISTRATION!D39</f>
        <v>Janielle</v>
      </c>
      <c r="D42" s="121" t="str">
        <f>REGISTRATION!F39</f>
        <v>S</v>
      </c>
      <c r="E42" s="121" t="str">
        <f>REGISTRATION!B39</f>
        <v>2015-01-1915</v>
      </c>
      <c r="F42" s="119"/>
      <c r="G42" s="119"/>
      <c r="H42" s="119"/>
      <c r="I42" s="119"/>
      <c r="J42" s="119"/>
    </row>
    <row r="43" spans="1:10">
      <c r="A43" s="118">
        <v>30</v>
      </c>
      <c r="B43" s="120" t="str">
        <f>REGISTRATION!C40</f>
        <v>Sodela</v>
      </c>
      <c r="C43" s="121" t="str">
        <f>REGISTRATION!D40</f>
        <v>Bernardino</v>
      </c>
      <c r="D43" s="121" t="str">
        <f>REGISTRATION!F40</f>
        <v>T</v>
      </c>
      <c r="E43" s="121" t="str">
        <f>REGISTRATION!B40</f>
        <v>2015-01-930</v>
      </c>
      <c r="F43" s="119"/>
      <c r="G43" s="119"/>
      <c r="H43" s="119"/>
      <c r="I43" s="119"/>
      <c r="J43" s="119"/>
    </row>
    <row r="44" spans="1:10">
      <c r="A44" s="118">
        <v>31</v>
      </c>
      <c r="B44" s="120" t="str">
        <f>REGISTRATION!C41</f>
        <v>Takahashi</v>
      </c>
      <c r="C44" s="121" t="str">
        <f>REGISTRATION!D41</f>
        <v>Jhune</v>
      </c>
      <c r="D44" s="121">
        <f>REGISTRATION!F41</f>
        <v>0</v>
      </c>
      <c r="E44" s="121" t="str">
        <f>REGISTRATION!B41</f>
        <v>2014-01-795</v>
      </c>
      <c r="F44" s="119"/>
      <c r="G44" s="119"/>
      <c r="H44" s="119"/>
      <c r="I44" s="119"/>
      <c r="J44" s="119"/>
    </row>
    <row r="45" spans="1:10">
      <c r="A45" s="118">
        <v>32</v>
      </c>
      <c r="B45" s="120" t="str">
        <f>REGISTRATION!C42</f>
        <v>Tardio</v>
      </c>
      <c r="C45" s="121" t="str">
        <f>REGISTRATION!D42</f>
        <v>Rhea Jane</v>
      </c>
      <c r="D45" s="121" t="str">
        <f>REGISTRATION!F42</f>
        <v>S</v>
      </c>
      <c r="E45" s="121" t="str">
        <f>REGISTRATION!B42</f>
        <v>2015-01-716</v>
      </c>
      <c r="F45" s="119"/>
      <c r="G45" s="119"/>
      <c r="H45" s="119"/>
      <c r="I45" s="119"/>
      <c r="J45" s="119"/>
    </row>
    <row r="46" spans="1:10">
      <c r="A46" s="118">
        <v>33</v>
      </c>
      <c r="B46" s="120" t="str">
        <f>REGISTRATION!C43</f>
        <v>Vida</v>
      </c>
      <c r="C46" s="121" t="str">
        <f>REGISTRATION!D43</f>
        <v>Alessa</v>
      </c>
      <c r="D46" s="121" t="str">
        <f>REGISTRATION!F43</f>
        <v>Z</v>
      </c>
      <c r="E46" s="121" t="str">
        <f>REGISTRATION!B43</f>
        <v>2015-01-762</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scale="84" orientation="portrait" horizontalDpi="4294967294"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topLeftCell="A25" zoomScale="85" zoomScaleSheetLayoutView="85" workbookViewId="0">
      <selection activeCell="E43" sqref="E43"/>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11" t="s">
        <v>183</v>
      </c>
      <c r="B7" s="312"/>
      <c r="C7" s="312"/>
      <c r="D7" s="312"/>
      <c r="E7" s="312"/>
      <c r="F7" s="312"/>
      <c r="G7" s="312"/>
      <c r="H7" s="312"/>
      <c r="I7" s="312"/>
      <c r="J7" s="313"/>
    </row>
    <row r="8" spans="1:10" ht="15.75" thickBot="1">
      <c r="A8" s="314" t="str">
        <f>UPPER(REGISTRATION!Q18)</f>
        <v>DEPARTMENT OF INFORMATION TECHNOLOGY</v>
      </c>
      <c r="B8" s="315"/>
      <c r="C8" s="315"/>
      <c r="D8" s="315"/>
      <c r="E8" s="315"/>
      <c r="F8" s="316"/>
      <c r="G8" s="315" t="str">
        <f>UPPER(CONCATENATE(REGISTRATION!Q13,"SEMESTER"," ","A.Y."," ",REGISTRATION!Q12))</f>
        <v>SECONDSEMESTER A.Y. 2017-2018</v>
      </c>
      <c r="H8" s="315"/>
      <c r="I8" s="315"/>
      <c r="J8" s="316"/>
    </row>
    <row r="9" spans="1:10" ht="20.25">
      <c r="A9" s="317" t="s">
        <v>176</v>
      </c>
      <c r="B9" s="318"/>
      <c r="C9" s="319" t="str">
        <f>UPPER(CONCATENATE(REGISTRATION!C7," - ",REGISTRATION!C6))</f>
        <v>DCIT 65 - WEB DEVELOPMENT</v>
      </c>
      <c r="D9" s="319"/>
      <c r="E9" s="319"/>
      <c r="F9" s="319"/>
      <c r="G9" s="318" t="s">
        <v>177</v>
      </c>
      <c r="H9" s="318"/>
      <c r="I9" s="320" t="str">
        <f>UPPER(CONCATENATE(REGISTRATION!C8," ", REGISTRATION!D8, REGISTRATION!E8))</f>
        <v>BSIT 3D</v>
      </c>
      <c r="J9" s="321"/>
    </row>
    <row r="10" spans="1:10" ht="21" thickBot="1">
      <c r="A10" s="296" t="s">
        <v>178</v>
      </c>
      <c r="B10" s="297"/>
      <c r="C10" s="298" t="str">
        <f>UPPER(REGISTRATION!Q14)</f>
        <v>GIMEL C. CONTILLO</v>
      </c>
      <c r="D10" s="298"/>
      <c r="E10" s="298"/>
      <c r="F10" s="298"/>
      <c r="G10" s="297" t="s">
        <v>179</v>
      </c>
      <c r="H10" s="297"/>
      <c r="I10" s="322" t="str">
        <f>CONCATENATE(REGISTRATION!M6, " ", REGISTRATION!M7, " ", REGISTRATION!M8)</f>
        <v xml:space="preserve">  </v>
      </c>
      <c r="J10" s="323"/>
    </row>
    <row r="11" spans="1:10" ht="18.75" thickBot="1">
      <c r="A11" s="310" t="s">
        <v>87</v>
      </c>
      <c r="B11" s="310"/>
      <c r="C11" s="310"/>
      <c r="D11" s="310"/>
      <c r="E11" s="310"/>
      <c r="F11" s="310"/>
      <c r="G11" s="310"/>
      <c r="H11" s="310"/>
      <c r="I11" s="310"/>
      <c r="J11" s="310"/>
    </row>
    <row r="12" spans="1:10" ht="15.75" thickBot="1">
      <c r="A12" s="301"/>
      <c r="B12" s="303" t="s">
        <v>180</v>
      </c>
      <c r="C12" s="303" t="s">
        <v>181</v>
      </c>
      <c r="D12" s="303" t="s">
        <v>84</v>
      </c>
      <c r="E12" s="305" t="s">
        <v>28</v>
      </c>
      <c r="F12" s="307" t="s">
        <v>182</v>
      </c>
      <c r="G12" s="308"/>
      <c r="H12" s="308"/>
      <c r="I12" s="308"/>
      <c r="J12" s="309"/>
    </row>
    <row r="13" spans="1:10" ht="15.75" thickBot="1">
      <c r="A13" s="302"/>
      <c r="B13" s="304"/>
      <c r="C13" s="304"/>
      <c r="D13" s="304"/>
      <c r="E13" s="306"/>
      <c r="F13" s="115"/>
      <c r="G13" s="115"/>
      <c r="H13" s="115"/>
      <c r="I13" s="115"/>
      <c r="J13" s="115"/>
    </row>
    <row r="14" spans="1:10">
      <c r="A14" s="116">
        <v>1</v>
      </c>
      <c r="B14" s="120" t="str">
        <f>REGISTRATION!C11</f>
        <v>Agustin</v>
      </c>
      <c r="C14" s="121" t="str">
        <f>REGISTRATION!D11</f>
        <v>Niña Aira</v>
      </c>
      <c r="D14" s="121" t="str">
        <f>REGISTRATION!F11</f>
        <v>C</v>
      </c>
      <c r="E14" s="121" t="str">
        <f>REGISTRATION!B11</f>
        <v>2015-01-849</v>
      </c>
      <c r="F14" s="117"/>
      <c r="G14" s="117"/>
      <c r="H14" s="117"/>
      <c r="I14" s="117"/>
      <c r="J14" s="117"/>
    </row>
    <row r="15" spans="1:10">
      <c r="A15" s="118">
        <v>2</v>
      </c>
      <c r="B15" s="120" t="str">
        <f>REGISTRATION!C12</f>
        <v>Amon</v>
      </c>
      <c r="C15" s="121" t="str">
        <f>REGISTRATION!D12</f>
        <v>Lelwel</v>
      </c>
      <c r="D15" s="121" t="str">
        <f>REGISTRATION!F12</f>
        <v>M</v>
      </c>
      <c r="E15" s="121" t="str">
        <f>REGISTRATION!B12</f>
        <v>2015-01-750</v>
      </c>
      <c r="F15" s="119"/>
      <c r="G15" s="119"/>
      <c r="H15" s="119"/>
      <c r="I15" s="119"/>
      <c r="J15" s="119"/>
    </row>
    <row r="16" spans="1:10">
      <c r="A16" s="118">
        <v>3</v>
      </c>
      <c r="B16" s="120" t="str">
        <f>REGISTRATION!C13</f>
        <v>Arcilla</v>
      </c>
      <c r="C16" s="121" t="str">
        <f>REGISTRATION!D13</f>
        <v>Marjorie</v>
      </c>
      <c r="D16" s="121" t="str">
        <f>REGISTRATION!F13</f>
        <v>G</v>
      </c>
      <c r="E16" s="121" t="str">
        <f>REGISTRATION!B13</f>
        <v>2015-01-625</v>
      </c>
      <c r="F16" s="119"/>
      <c r="G16" s="119"/>
      <c r="H16" s="119"/>
      <c r="I16" s="119"/>
      <c r="J16" s="119"/>
    </row>
    <row r="17" spans="1:10">
      <c r="A17" s="118">
        <v>4</v>
      </c>
      <c r="B17" s="120" t="str">
        <f>REGISTRATION!C14</f>
        <v>Baula</v>
      </c>
      <c r="C17" s="121" t="str">
        <f>REGISTRATION!D14</f>
        <v>Benjie</v>
      </c>
      <c r="D17" s="121" t="str">
        <f>REGISTRATION!F14</f>
        <v>L</v>
      </c>
      <c r="E17" s="121" t="str">
        <f>REGISTRATION!B14</f>
        <v>2015-01-873</v>
      </c>
      <c r="F17" s="119"/>
      <c r="G17" s="119"/>
      <c r="H17" s="119"/>
      <c r="I17" s="119"/>
      <c r="J17" s="119"/>
    </row>
    <row r="18" spans="1:10">
      <c r="A18" s="118">
        <v>5</v>
      </c>
      <c r="B18" s="120" t="str">
        <f>REGISTRATION!C15</f>
        <v>Bayot</v>
      </c>
      <c r="C18" s="121" t="str">
        <f>REGISTRATION!D15</f>
        <v>Jeremy</v>
      </c>
      <c r="D18" s="121" t="str">
        <f>REGISTRATION!F15</f>
        <v>M</v>
      </c>
      <c r="E18" s="121" t="str">
        <f>REGISTRATION!B15</f>
        <v>2015-01-769</v>
      </c>
      <c r="F18" s="119"/>
      <c r="G18" s="119"/>
      <c r="H18" s="119"/>
      <c r="I18" s="119"/>
      <c r="J18" s="119"/>
    </row>
    <row r="19" spans="1:10">
      <c r="A19" s="118">
        <v>6</v>
      </c>
      <c r="B19" s="120" t="str">
        <f>REGISTRATION!C16</f>
        <v>Brizuela</v>
      </c>
      <c r="C19" s="121" t="str">
        <f>REGISTRATION!D16</f>
        <v>Shaina</v>
      </c>
      <c r="D19" s="121" t="str">
        <f>REGISTRATION!F16</f>
        <v>N</v>
      </c>
      <c r="E19" s="121" t="str">
        <f>REGISTRATION!B16</f>
        <v>2015-01-506</v>
      </c>
      <c r="F19" s="119"/>
      <c r="G19" s="119"/>
      <c r="H19" s="119"/>
      <c r="I19" s="119"/>
      <c r="J19" s="119"/>
    </row>
    <row r="20" spans="1:10">
      <c r="A20" s="118">
        <v>7</v>
      </c>
      <c r="B20" s="120" t="str">
        <f>REGISTRATION!C17</f>
        <v>Bulosan</v>
      </c>
      <c r="C20" s="121" t="str">
        <f>REGISTRATION!D17</f>
        <v>April John</v>
      </c>
      <c r="D20" s="121" t="str">
        <f>REGISTRATION!F17</f>
        <v>B</v>
      </c>
      <c r="E20" s="121" t="str">
        <f>REGISTRATION!B17</f>
        <v>2016-01-105</v>
      </c>
      <c r="F20" s="119"/>
      <c r="G20" s="119"/>
      <c r="H20" s="119"/>
      <c r="I20" s="119"/>
      <c r="J20" s="119"/>
    </row>
    <row r="21" spans="1:10">
      <c r="A21" s="118">
        <v>8</v>
      </c>
      <c r="B21" s="120" t="str">
        <f>REGISTRATION!C18</f>
        <v>Cadeliña</v>
      </c>
      <c r="C21" s="121" t="str">
        <f>REGISTRATION!D18</f>
        <v>Chelou Mae</v>
      </c>
      <c r="D21" s="121" t="str">
        <f>REGISTRATION!F18</f>
        <v>G</v>
      </c>
      <c r="E21" s="121" t="str">
        <f>REGISTRATION!B18</f>
        <v>2015-01-907</v>
      </c>
      <c r="F21" s="119"/>
      <c r="G21" s="119"/>
      <c r="H21" s="119"/>
      <c r="I21" s="119"/>
      <c r="J21" s="119"/>
    </row>
    <row r="22" spans="1:10">
      <c r="A22" s="118">
        <v>9</v>
      </c>
      <c r="B22" s="120" t="str">
        <f>REGISTRATION!C19</f>
        <v>Camañag</v>
      </c>
      <c r="C22" s="121" t="str">
        <f>REGISTRATION!D19</f>
        <v>Zacharie John</v>
      </c>
      <c r="D22" s="121" t="str">
        <f>REGISTRATION!F19</f>
        <v>V</v>
      </c>
      <c r="E22" s="121" t="str">
        <f>REGISTRATION!B19</f>
        <v>2015-01-1375</v>
      </c>
      <c r="F22" s="119"/>
      <c r="G22" s="119"/>
      <c r="H22" s="119"/>
      <c r="I22" s="119"/>
      <c r="J22" s="119"/>
    </row>
    <row r="23" spans="1:10">
      <c r="A23" s="118">
        <v>10</v>
      </c>
      <c r="B23" s="120" t="str">
        <f>REGISTRATION!C20</f>
        <v>Caparas</v>
      </c>
      <c r="C23" s="121" t="str">
        <f>REGISTRATION!D20</f>
        <v>AJ Zeus</v>
      </c>
      <c r="D23" s="121" t="str">
        <f>REGISTRATION!F20</f>
        <v>A</v>
      </c>
      <c r="E23" s="121" t="str">
        <f>REGISTRATION!B20</f>
        <v>2015-01-948</v>
      </c>
      <c r="F23" s="119"/>
      <c r="G23" s="119"/>
      <c r="H23" s="119"/>
      <c r="I23" s="119"/>
      <c r="J23" s="119"/>
    </row>
    <row r="24" spans="1:10">
      <c r="A24" s="118">
        <v>11</v>
      </c>
      <c r="B24" s="120" t="str">
        <f>REGISTRATION!C21</f>
        <v>Cendaña</v>
      </c>
      <c r="C24" s="121" t="str">
        <f>REGISTRATION!D21</f>
        <v>Oliver Ivan</v>
      </c>
      <c r="D24" s="121" t="str">
        <f>REGISTRATION!F21</f>
        <v>A</v>
      </c>
      <c r="E24" s="121" t="str">
        <f>REGISTRATION!B21</f>
        <v>2014-02-121</v>
      </c>
      <c r="F24" s="119"/>
      <c r="G24" s="119"/>
      <c r="H24" s="119"/>
      <c r="I24" s="119"/>
      <c r="J24" s="119"/>
    </row>
    <row r="25" spans="1:10">
      <c r="A25" s="118">
        <v>12</v>
      </c>
      <c r="B25" s="120" t="str">
        <f>REGISTRATION!C22</f>
        <v>Cirillo</v>
      </c>
      <c r="C25" s="121" t="str">
        <f>REGISTRATION!D22</f>
        <v>Chantal Kaye</v>
      </c>
      <c r="D25" s="121" t="str">
        <f>REGISTRATION!F22</f>
        <v>B</v>
      </c>
      <c r="E25" s="121" t="str">
        <f>REGISTRATION!B22</f>
        <v>2015-01-1146</v>
      </c>
      <c r="F25" s="119"/>
      <c r="G25" s="119"/>
      <c r="H25" s="119"/>
      <c r="I25" s="119"/>
      <c r="J25" s="119"/>
    </row>
    <row r="26" spans="1:10">
      <c r="A26" s="118">
        <v>13</v>
      </c>
      <c r="B26" s="120" t="str">
        <f>REGISTRATION!C23</f>
        <v>Costa</v>
      </c>
      <c r="C26" s="121" t="str">
        <f>REGISTRATION!D23</f>
        <v>Jeramie</v>
      </c>
      <c r="D26" s="121" t="str">
        <f>REGISTRATION!F23</f>
        <v>H</v>
      </c>
      <c r="E26" s="121" t="str">
        <f>REGISTRATION!B23</f>
        <v>2015-01-1525</v>
      </c>
      <c r="F26" s="119"/>
      <c r="G26" s="119"/>
      <c r="H26" s="119"/>
      <c r="I26" s="119"/>
      <c r="J26" s="119"/>
    </row>
    <row r="27" spans="1:10">
      <c r="A27" s="118">
        <v>14</v>
      </c>
      <c r="B27" s="120" t="str">
        <f>REGISTRATION!C24</f>
        <v>Cupino</v>
      </c>
      <c r="C27" s="121" t="str">
        <f>REGISTRATION!D24</f>
        <v>Rhonel</v>
      </c>
      <c r="D27" s="121" t="str">
        <f>REGISTRATION!F24</f>
        <v>S</v>
      </c>
      <c r="E27" s="121" t="str">
        <f>REGISTRATION!B24</f>
        <v>2015-01-730</v>
      </c>
      <c r="F27" s="119"/>
      <c r="G27" s="119"/>
      <c r="H27" s="119"/>
      <c r="I27" s="119"/>
      <c r="J27" s="119"/>
    </row>
    <row r="28" spans="1:10">
      <c r="A28" s="118">
        <v>15</v>
      </c>
      <c r="B28" s="120" t="str">
        <f>REGISTRATION!C25</f>
        <v>Emperador</v>
      </c>
      <c r="C28" s="121" t="str">
        <f>REGISTRATION!D25</f>
        <v>Vanessa Aira</v>
      </c>
      <c r="D28" s="121" t="str">
        <f>REGISTRATION!F25</f>
        <v>R</v>
      </c>
      <c r="E28" s="121" t="str">
        <f>REGISTRATION!B25</f>
        <v>2015-01-589</v>
      </c>
      <c r="F28" s="119"/>
      <c r="G28" s="119"/>
      <c r="H28" s="119"/>
      <c r="I28" s="119"/>
      <c r="J28" s="119"/>
    </row>
    <row r="29" spans="1:10">
      <c r="A29" s="118">
        <v>16</v>
      </c>
      <c r="B29" s="120" t="str">
        <f>REGISTRATION!C26</f>
        <v>Escartin</v>
      </c>
      <c r="C29" s="121" t="str">
        <f>REGISTRATION!D26</f>
        <v>Jeanen Mae</v>
      </c>
      <c r="D29" s="121" t="str">
        <f>REGISTRATION!F26</f>
        <v>M</v>
      </c>
      <c r="E29" s="121" t="str">
        <f>REGISTRATION!B26</f>
        <v>2015-01-38</v>
      </c>
      <c r="F29" s="119"/>
      <c r="G29" s="119"/>
      <c r="H29" s="119"/>
      <c r="I29" s="119"/>
      <c r="J29" s="119"/>
    </row>
    <row r="30" spans="1:10">
      <c r="A30" s="118">
        <v>17</v>
      </c>
      <c r="B30" s="120" t="str">
        <f>REGISTRATION!C27</f>
        <v>Esmayan</v>
      </c>
      <c r="C30" s="121" t="str">
        <f>REGISTRATION!D27</f>
        <v>Janzen</v>
      </c>
      <c r="D30" s="121" t="str">
        <f>REGISTRATION!F27</f>
        <v>A</v>
      </c>
      <c r="E30" s="121" t="str">
        <f>REGISTRATION!B27</f>
        <v>2015-01-862</v>
      </c>
      <c r="F30" s="119"/>
      <c r="G30" s="119"/>
      <c r="H30" s="119"/>
      <c r="I30" s="119"/>
      <c r="J30" s="119"/>
    </row>
    <row r="31" spans="1:10">
      <c r="A31" s="118">
        <v>18</v>
      </c>
      <c r="B31" s="120" t="str">
        <f>REGISTRATION!C28</f>
        <v>Fabrero</v>
      </c>
      <c r="C31" s="121" t="str">
        <f>REGISTRATION!D28</f>
        <v>Kimberly</v>
      </c>
      <c r="D31" s="121" t="str">
        <f>REGISTRATION!F28</f>
        <v>B</v>
      </c>
      <c r="E31" s="121" t="str">
        <f>REGISTRATION!B28</f>
        <v>2015-01-1381</v>
      </c>
      <c r="F31" s="119"/>
      <c r="G31" s="119"/>
      <c r="H31" s="119"/>
      <c r="I31" s="119"/>
      <c r="J31" s="119"/>
    </row>
    <row r="32" spans="1:10">
      <c r="A32" s="118">
        <v>19</v>
      </c>
      <c r="B32" s="120" t="str">
        <f>REGISTRATION!C29</f>
        <v>Haplit</v>
      </c>
      <c r="C32" s="121" t="str">
        <f>REGISTRATION!D29</f>
        <v>Kimberly</v>
      </c>
      <c r="D32" s="121" t="str">
        <f>REGISTRATION!F29</f>
        <v>J</v>
      </c>
      <c r="E32" s="121" t="str">
        <f>REGISTRATION!B29</f>
        <v>2015-01-225</v>
      </c>
      <c r="F32" s="119"/>
      <c r="G32" s="119"/>
      <c r="H32" s="119"/>
      <c r="I32" s="119"/>
      <c r="J32" s="119"/>
    </row>
    <row r="33" spans="1:10">
      <c r="A33" s="118">
        <v>20</v>
      </c>
      <c r="B33" s="120" t="str">
        <f>REGISTRATION!C30</f>
        <v>Limpangog</v>
      </c>
      <c r="C33" s="121" t="str">
        <f>REGISTRATION!D30</f>
        <v>Ditsembe Louisse</v>
      </c>
      <c r="D33" s="121" t="str">
        <f>REGISTRATION!F30</f>
        <v>P</v>
      </c>
      <c r="E33" s="121" t="str">
        <f>REGISTRATION!B30</f>
        <v>2014-01-1493</v>
      </c>
      <c r="F33" s="119"/>
      <c r="G33" s="119"/>
      <c r="H33" s="119"/>
      <c r="I33" s="119"/>
      <c r="J33" s="119"/>
    </row>
    <row r="34" spans="1:10">
      <c r="A34" s="118">
        <v>21</v>
      </c>
      <c r="B34" s="120" t="str">
        <f>REGISTRATION!C31</f>
        <v>Mayrina</v>
      </c>
      <c r="C34" s="121" t="str">
        <f>REGISTRATION!D31</f>
        <v>Jan Ashley</v>
      </c>
      <c r="D34" s="121">
        <f>REGISTRATION!F31</f>
        <v>0</v>
      </c>
      <c r="E34" s="121" t="str">
        <f>REGISTRATION!B31</f>
        <v>2015-01-665</v>
      </c>
      <c r="F34" s="119"/>
      <c r="G34" s="119"/>
      <c r="H34" s="119"/>
      <c r="I34" s="119"/>
      <c r="J34" s="119"/>
    </row>
    <row r="35" spans="1:10">
      <c r="A35" s="118">
        <v>22</v>
      </c>
      <c r="B35" s="120" t="str">
        <f>REGISTRATION!C32</f>
        <v>Noveros</v>
      </c>
      <c r="C35" s="121" t="str">
        <f>REGISTRATION!D32</f>
        <v xml:space="preserve">Kenneth </v>
      </c>
      <c r="D35" s="121" t="str">
        <f>REGISTRATION!F32</f>
        <v>O</v>
      </c>
      <c r="E35" s="121" t="str">
        <f>REGISTRATION!B32</f>
        <v>2015-01-742</v>
      </c>
      <c r="F35" s="119"/>
      <c r="G35" s="119"/>
      <c r="H35" s="119"/>
      <c r="I35" s="119"/>
      <c r="J35" s="119"/>
    </row>
    <row r="36" spans="1:10">
      <c r="A36" s="118">
        <v>23</v>
      </c>
      <c r="B36" s="120" t="str">
        <f>REGISTRATION!C33</f>
        <v>Pangilinan</v>
      </c>
      <c r="C36" s="121" t="str">
        <f>REGISTRATION!D33</f>
        <v>Nathalie Louise</v>
      </c>
      <c r="D36" s="121" t="str">
        <f>REGISTRATION!F33</f>
        <v>A</v>
      </c>
      <c r="E36" s="121" t="str">
        <f>REGISTRATION!B33</f>
        <v>2015-01-855</v>
      </c>
      <c r="F36" s="119"/>
      <c r="G36" s="119"/>
      <c r="H36" s="119"/>
      <c r="I36" s="119"/>
      <c r="J36" s="119"/>
    </row>
    <row r="37" spans="1:10">
      <c r="A37" s="118">
        <v>24</v>
      </c>
      <c r="B37" s="120" t="str">
        <f>REGISTRATION!C34</f>
        <v>Perea</v>
      </c>
      <c r="C37" s="121" t="str">
        <f>REGISTRATION!D34</f>
        <v>Kim Nathaniel</v>
      </c>
      <c r="D37" s="121" t="str">
        <f>REGISTRATION!F34</f>
        <v>C</v>
      </c>
      <c r="E37" s="121" t="str">
        <f>REGISTRATION!B34</f>
        <v>2015-02-080</v>
      </c>
      <c r="F37" s="119"/>
      <c r="G37" s="119"/>
      <c r="H37" s="119"/>
      <c r="I37" s="119"/>
      <c r="J37" s="119"/>
    </row>
    <row r="38" spans="1:10">
      <c r="A38" s="118">
        <v>25</v>
      </c>
      <c r="B38" s="120" t="str">
        <f>REGISTRATION!C35</f>
        <v>Raquin</v>
      </c>
      <c r="C38" s="121" t="str">
        <f>REGISTRATION!D35</f>
        <v>Jayson</v>
      </c>
      <c r="D38" s="121" t="str">
        <f>REGISTRATION!F35</f>
        <v>L</v>
      </c>
      <c r="E38" s="121" t="str">
        <f>REGISTRATION!B35</f>
        <v>2015-01-807</v>
      </c>
      <c r="F38" s="119"/>
      <c r="G38" s="119"/>
      <c r="H38" s="119"/>
      <c r="I38" s="119"/>
      <c r="J38" s="119"/>
    </row>
    <row r="39" spans="1:10">
      <c r="A39" s="118">
        <v>26</v>
      </c>
      <c r="B39" s="120" t="str">
        <f>REGISTRATION!C36</f>
        <v>Rodeadilla</v>
      </c>
      <c r="C39" s="121" t="str">
        <f>REGISTRATION!D36</f>
        <v>Rover</v>
      </c>
      <c r="D39" s="121" t="str">
        <f>REGISTRATION!F36</f>
        <v>R</v>
      </c>
      <c r="E39" s="121" t="str">
        <f>REGISTRATION!B36</f>
        <v>2015-01-305</v>
      </c>
      <c r="F39" s="119"/>
      <c r="G39" s="119"/>
      <c r="H39" s="119"/>
      <c r="I39" s="119"/>
      <c r="J39" s="119"/>
    </row>
    <row r="40" spans="1:10">
      <c r="A40" s="118">
        <v>27</v>
      </c>
      <c r="B40" s="120" t="str">
        <f>REGISTRATION!C37</f>
        <v>Sanarez</v>
      </c>
      <c r="C40" s="121" t="str">
        <f>REGISTRATION!D37</f>
        <v>Carl Geven</v>
      </c>
      <c r="D40" s="121" t="str">
        <f>REGISTRATION!F37</f>
        <v>R</v>
      </c>
      <c r="E40" s="121" t="str">
        <f>REGISTRATION!B37</f>
        <v>2015-01-1533</v>
      </c>
      <c r="F40" s="119"/>
      <c r="G40" s="119"/>
      <c r="H40" s="119"/>
      <c r="I40" s="119"/>
      <c r="J40" s="119"/>
    </row>
    <row r="41" spans="1:10">
      <c r="A41" s="118">
        <v>28</v>
      </c>
      <c r="B41" s="120" t="str">
        <f>REGISTRATION!C38</f>
        <v>Sanico</v>
      </c>
      <c r="C41" s="121" t="str">
        <f>REGISTRATION!D38</f>
        <v xml:space="preserve">Jefferson </v>
      </c>
      <c r="D41" s="121" t="str">
        <f>REGISTRATION!F38</f>
        <v>V</v>
      </c>
      <c r="E41" s="121" t="str">
        <f>REGISTRATION!B38</f>
        <v>2017-01-721</v>
      </c>
      <c r="F41" s="119"/>
      <c r="G41" s="119"/>
      <c r="H41" s="119"/>
      <c r="I41" s="119"/>
      <c r="J41" s="119"/>
    </row>
    <row r="42" spans="1:10">
      <c r="A42" s="118">
        <v>29</v>
      </c>
      <c r="B42" s="120" t="str">
        <f>REGISTRATION!C39</f>
        <v>Sayson</v>
      </c>
      <c r="C42" s="121" t="str">
        <f>REGISTRATION!D39</f>
        <v>Janielle</v>
      </c>
      <c r="D42" s="121" t="str">
        <f>REGISTRATION!F39</f>
        <v>S</v>
      </c>
      <c r="E42" s="121" t="str">
        <f>REGISTRATION!B39</f>
        <v>2015-01-1915</v>
      </c>
      <c r="F42" s="119"/>
      <c r="G42" s="119"/>
      <c r="H42" s="119"/>
      <c r="I42" s="119"/>
      <c r="J42" s="119"/>
    </row>
    <row r="43" spans="1:10">
      <c r="A43" s="118">
        <v>30</v>
      </c>
      <c r="B43" s="120" t="str">
        <f>REGISTRATION!C40</f>
        <v>Sodela</v>
      </c>
      <c r="C43" s="121" t="str">
        <f>REGISTRATION!D40</f>
        <v>Bernardino</v>
      </c>
      <c r="D43" s="121" t="str">
        <f>REGISTRATION!F40</f>
        <v>T</v>
      </c>
      <c r="E43" s="121" t="str">
        <f>REGISTRATION!B40</f>
        <v>2015-01-930</v>
      </c>
      <c r="F43" s="119"/>
      <c r="G43" s="119"/>
      <c r="H43" s="119"/>
      <c r="I43" s="119"/>
      <c r="J43" s="119"/>
    </row>
    <row r="44" spans="1:10">
      <c r="A44" s="118">
        <v>31</v>
      </c>
      <c r="B44" s="120" t="str">
        <f>REGISTRATION!C41</f>
        <v>Takahashi</v>
      </c>
      <c r="C44" s="121" t="str">
        <f>REGISTRATION!D41</f>
        <v>Jhune</v>
      </c>
      <c r="D44" s="121">
        <f>REGISTRATION!F41</f>
        <v>0</v>
      </c>
      <c r="E44" s="121" t="str">
        <f>REGISTRATION!B41</f>
        <v>2014-01-795</v>
      </c>
      <c r="F44" s="119"/>
      <c r="G44" s="119"/>
      <c r="H44" s="119"/>
      <c r="I44" s="119"/>
      <c r="J44" s="119"/>
    </row>
    <row r="45" spans="1:10">
      <c r="A45" s="118">
        <v>32</v>
      </c>
      <c r="B45" s="120" t="str">
        <f>REGISTRATION!C42</f>
        <v>Tardio</v>
      </c>
      <c r="C45" s="121" t="str">
        <f>REGISTRATION!D42</f>
        <v>Rhea Jane</v>
      </c>
      <c r="D45" s="121" t="str">
        <f>REGISTRATION!F42</f>
        <v>S</v>
      </c>
      <c r="E45" s="121" t="str">
        <f>REGISTRATION!B42</f>
        <v>2015-01-716</v>
      </c>
      <c r="F45" s="119"/>
      <c r="G45" s="119"/>
      <c r="H45" s="119"/>
      <c r="I45" s="119"/>
      <c r="J45" s="119"/>
    </row>
    <row r="46" spans="1:10">
      <c r="A46" s="118">
        <v>33</v>
      </c>
      <c r="B46" s="120" t="str">
        <f>REGISTRATION!C43</f>
        <v>Vida</v>
      </c>
      <c r="C46" s="121" t="str">
        <f>REGISTRATION!D43</f>
        <v>Alessa</v>
      </c>
      <c r="D46" s="121" t="str">
        <f>REGISTRATION!F43</f>
        <v>Z</v>
      </c>
      <c r="E46" s="121" t="str">
        <f>REGISTRATION!B43</f>
        <v>2015-01-762</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139</v>
      </c>
      <c r="G2" t="s">
        <v>160</v>
      </c>
    </row>
    <row r="3" spans="1:7">
      <c r="A3" s="36" t="s">
        <v>141</v>
      </c>
      <c r="G3" t="s">
        <v>135</v>
      </c>
    </row>
    <row r="4" spans="1:7">
      <c r="A4" s="36" t="s">
        <v>142</v>
      </c>
      <c r="G4" t="s">
        <v>161</v>
      </c>
    </row>
    <row r="5" spans="1:7">
      <c r="A5" s="36" t="s">
        <v>143</v>
      </c>
      <c r="G5" t="s">
        <v>162</v>
      </c>
    </row>
    <row r="6" spans="1:7">
      <c r="A6" s="36" t="s">
        <v>144</v>
      </c>
      <c r="G6" t="s">
        <v>163</v>
      </c>
    </row>
    <row r="9" spans="1:7">
      <c r="A9" t="s">
        <v>145</v>
      </c>
    </row>
    <row r="10" spans="1:7">
      <c r="A10" t="s">
        <v>136</v>
      </c>
      <c r="G10" t="s">
        <v>24</v>
      </c>
    </row>
    <row r="11" spans="1:7">
      <c r="A11" t="s">
        <v>146</v>
      </c>
      <c r="G11" t="s">
        <v>134</v>
      </c>
    </row>
    <row r="12" spans="1:7">
      <c r="A12" t="s">
        <v>147</v>
      </c>
      <c r="G12" t="s">
        <v>164</v>
      </c>
    </row>
    <row r="13" spans="1:7">
      <c r="A13" t="s">
        <v>149</v>
      </c>
      <c r="G13" t="s">
        <v>165</v>
      </c>
    </row>
    <row r="14" spans="1:7">
      <c r="A14" t="s">
        <v>148</v>
      </c>
    </row>
    <row r="15" spans="1:7">
      <c r="A15" t="s">
        <v>150</v>
      </c>
    </row>
    <row r="16" spans="1:7">
      <c r="A16" t="s">
        <v>151</v>
      </c>
    </row>
    <row r="17" spans="1:1">
      <c r="A17" t="s">
        <v>152</v>
      </c>
    </row>
    <row r="18" spans="1:1">
      <c r="A18" t="s">
        <v>153</v>
      </c>
    </row>
    <row r="19" spans="1:1">
      <c r="A19" t="s">
        <v>154</v>
      </c>
    </row>
    <row r="20" spans="1:1">
      <c r="A20" t="s">
        <v>156</v>
      </c>
    </row>
    <row r="21" spans="1:1">
      <c r="A21" t="s">
        <v>155</v>
      </c>
    </row>
    <row r="22" spans="1:1">
      <c r="A22" t="s">
        <v>157</v>
      </c>
    </row>
    <row r="23" spans="1:1">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2018-03-25T13:00:22Z</cp:lastPrinted>
  <dcterms:created xsi:type="dcterms:W3CDTF">2016-12-14T23:32:57Z</dcterms:created>
  <dcterms:modified xsi:type="dcterms:W3CDTF">2018-04-08T02:02:13Z</dcterms:modified>
</cp:coreProperties>
</file>