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Example" sheetId="1" state="visible" r:id="rId1"/>
    <sheet name="Copy of Example" sheetId="2" state="visible" r:id="rId2"/>
    <sheet name="Thuis" sheetId="3" state="visible" r:id="rId3"/>
    <sheet name="Copy of Blank for your use" sheetId="4" state="visible" r:id="rId4"/>
    <sheet name="Copy of Copy of Blank for your " sheetId="5" state="visible" r:id="rId5"/>
    <sheet name="Copy of Copy of Copy of Blank f" sheetId="6" state="visible" r:id="rId6"/>
    <sheet name="Copy of Copy of Copy of Copy of" sheetId="7" state="visible" r:id="rId7"/>
  </sheets>
  <calcPr/>
</workbook>
</file>

<file path=xl/sharedStrings.xml><?xml version="1.0" encoding="utf-8"?>
<sst xmlns="http://schemas.openxmlformats.org/spreadsheetml/2006/main" count="55" uniqueCount="55">
  <si>
    <t xml:space="preserve">1. File -&gt; Make a copy</t>
  </si>
  <si>
    <t xml:space="preserve">(you cannot edit this document)</t>
  </si>
  <si>
    <t>Description</t>
  </si>
  <si>
    <t>Tips:</t>
  </si>
  <si>
    <t xml:space="preserve">prob_given_true/false should never be 0 or 1</t>
  </si>
  <si>
    <r>
      <rPr/>
      <t xml:space="preserve">Numbers used are taken from the worked example at </t>
    </r>
    <r>
      <rPr>
        <u val="single"/>
        <color rgb="FF1155CC"/>
      </rPr>
      <t>https://www.home-assistant.io/integrations/bayesian/#full-examples</t>
    </r>
  </si>
  <si>
    <t>Calculated</t>
  </si>
  <si>
    <t xml:space="preserve">Use 0.01 or 0.99 instead</t>
  </si>
  <si>
    <t>Editable</t>
  </si>
  <si>
    <t xml:space="preserve">There is a big diffence between 0.01 &amp; 0.001</t>
  </si>
  <si>
    <t xml:space="preserve">Required for YAML</t>
  </si>
  <si>
    <t xml:space="preserve">2. Name your Bayesian Sensor</t>
  </si>
  <si>
    <t xml:space="preserve">Help text: You can delete if you want to simplify the UI</t>
  </si>
  <si>
    <t xml:space="preserve">Fill below. On an average day - including weekends,</t>
  </si>
  <si>
    <t>in_bed</t>
  </si>
  <si>
    <t xml:space="preserve">3. Calculate your prior</t>
  </si>
  <si>
    <t>Prior:</t>
  </si>
  <si>
    <t xml:space="preserve">4. Configure your sensors</t>
  </si>
  <si>
    <t xml:space="preserve">Sensor name</t>
  </si>
  <si>
    <t>sensor.living_room_motion</t>
  </si>
  <si>
    <t>sensor.basement_motion</t>
  </si>
  <si>
    <t>sensor.bedroom_motion</t>
  </si>
  <si>
    <t>sun.sun</t>
  </si>
  <si>
    <t>sensor.android_charger_type</t>
  </si>
  <si>
    <t xml:space="preserve">Choose your `to_state`s</t>
  </si>
  <si>
    <t>to_state</t>
  </si>
  <si>
    <t>on</t>
  </si>
  <si>
    <t>below_horizon</t>
  </si>
  <si>
    <t>ac</t>
  </si>
  <si>
    <t xml:space="preserve">Hint text on how to calculate the prob_given_true</t>
  </si>
  <si>
    <t>prob_given_true</t>
  </si>
  <si>
    <t xml:space="preserve">Hint text on how to calculate the prob_given_false</t>
  </si>
  <si>
    <t>prob_given_false</t>
  </si>
  <si>
    <t xml:space="preserve">5. Start with a threshold of 0.5</t>
  </si>
  <si>
    <t xml:space="preserve">6. Test by checking the boxes</t>
  </si>
  <si>
    <t>Numerator</t>
  </si>
  <si>
    <t>Denomintor</t>
  </si>
  <si>
    <t xml:space="preserve">Posterior / New Prior</t>
  </si>
  <si>
    <t xml:space="preserve">Posterior / Probability</t>
  </si>
  <si>
    <t xml:space="preserve">Proability greater than threshold?</t>
  </si>
  <si>
    <r>
      <rPr>
        <sz val="10"/>
        <color indexed="65"/>
        <rFont val="Arial"/>
      </rPr>
      <t xml:space="preserve">8. If you are still not happy with the performance, review your prior, prob_given_true and prob_given_false numbers according to the tips and worked examples in the documentation. Also consider adding additional sensors. </t>
    </r>
    <r>
      <rPr>
        <u val="single"/>
        <sz val="10"/>
        <color rgb="FF1155CC"/>
        <rFont val="Arial"/>
      </rPr>
      <t>https://www.home-assistant.io/integrations/bayesian/#estimating-probabilities</t>
    </r>
  </si>
  <si>
    <t>anyone_home</t>
  </si>
  <si>
    <t>device_tracker.joe</t>
  </si>
  <si>
    <t>device_tracker.kate</t>
  </si>
  <si>
    <t>binary_sensor.hall_motion</t>
  </si>
  <si>
    <t>media_player.main_tv</t>
  </si>
  <si>
    <t>light.all_lights_group</t>
  </si>
  <si>
    <t>home</t>
  </si>
  <si>
    <t>off</t>
  </si>
  <si>
    <t>thuis</t>
  </si>
  <si>
    <t>device_tracker.gphone_ping</t>
  </si>
  <si>
    <t>device_tracker.gphone_2</t>
  </si>
  <si>
    <t>sensor.gphone_bt_thuis</t>
  </si>
  <si>
    <t>device_tracker.gphone_detect</t>
  </si>
  <si>
    <t>Posterior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</si>
</sst>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[$$]#,##0.00"/>
    <numFmt numFmtId="161" formatCode="0.0 &quot;hours&quot;"/>
    <numFmt numFmtId="162" formatCode="#,##0.0000"/>
    <numFmt numFmtId="163" formatCode="0.00 &quot;hours&quot;"/>
  </numFmts>
  <fonts count="7">
    <font>
      <sz val="10.000000"/>
      <color indexed="64"/>
      <name val="Arial"/>
      <scheme val="minor"/>
    </font>
    <font>
      <b/>
      <sz val="18.000000"/>
      <color indexed="65"/>
      <name val="Arial"/>
    </font>
    <font>
      <color theme="1"/>
      <name val="Arial"/>
    </font>
    <font>
      <sz val="10.000000"/>
      <color indexed="65"/>
      <name val="Arial"/>
    </font>
    <font>
      <color theme="1"/>
      <name val="Arial"/>
      <scheme val="minor"/>
    </font>
    <font>
      <u/>
      <color indexed="4"/>
    </font>
    <font>
      <u/>
      <sz val="10.000000"/>
      <color indexed="65"/>
      <name val="Arial"/>
    </font>
  </fonts>
  <fills count="5">
    <fill>
      <patternFill patternType="none"/>
    </fill>
    <fill>
      <patternFill patternType="gray125"/>
    </fill>
    <fill>
      <patternFill patternType="solid">
        <fgColor rgb="FFA398B9"/>
        <bgColor rgb="FFA398B9"/>
      </patternFill>
    </fill>
    <fill>
      <patternFill patternType="solid">
        <fgColor rgb="FF76A5AF"/>
        <bgColor rgb="FF76A5AF"/>
      </patternFill>
    </fill>
    <fill>
      <patternFill patternType="solid">
        <fgColor rgb="FF98C07F"/>
        <bgColor rgb="FF98C07F"/>
      </patternFill>
    </fill>
  </fills>
  <borders count="6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>
        <color rgb="FF76A5AF"/>
      </bottom>
      <diagonal style="none"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 style="none"/>
    </border>
    <border>
      <left style="thin">
        <color rgb="FF666666"/>
      </left>
      <right style="thin">
        <color rgb="FF666666"/>
      </right>
      <top style="none"/>
      <bottom style="thin">
        <color rgb="FF666666"/>
      </bottom>
      <diagonal style="none"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 style="none"/>
    </border>
    <border>
      <left style="none"/>
      <right style="thin">
        <color rgb="FF666666"/>
      </right>
      <top style="thin">
        <color rgb="FF666666"/>
      </top>
      <bottom style="thin">
        <color rgb="FF666666"/>
      </bottom>
      <diagonal style="none"/>
    </border>
  </borders>
  <cellStyleXfs count="1">
    <xf fontId="0" fillId="0" borderId="0" numFmtId="0" applyNumberFormat="1" applyFont="1" applyFill="1" applyBorder="1"/>
  </cellStyleXfs>
  <cellXfs count="27">
    <xf fontId="0" fillId="0" borderId="0" numFmtId="0" xfId="0"/>
    <xf fontId="1" fillId="2" borderId="0" numFmtId="160" xfId="0" applyNumberFormat="1" applyFont="1" applyFill="1" applyAlignment="1">
      <alignment horizontal="center" vertical="center"/>
    </xf>
    <xf fontId="2" fillId="0" borderId="0" numFmtId="0" xfId="0" applyFont="1"/>
    <xf fontId="3" fillId="2" borderId="0" numFmtId="160" xfId="0" applyNumberFormat="1" applyFont="1" applyFill="1" applyAlignment="1">
      <alignment horizontal="center" vertical="center"/>
    </xf>
    <xf fontId="4" fillId="0" borderId="0" numFmtId="0" xfId="0" applyFont="1"/>
    <xf fontId="5" fillId="0" borderId="0" numFmtId="0" xfId="0" applyFont="1" applyAlignment="1">
      <alignment wrapText="1"/>
    </xf>
    <xf fontId="3" fillId="3" borderId="1" numFmtId="160" xfId="0" applyNumberFormat="1" applyFont="1" applyFill="1" applyBorder="1" applyAlignment="1">
      <alignment horizontal="center" vertical="center"/>
    </xf>
    <xf fontId="3" fillId="4" borderId="0" numFmtId="0" xfId="0" applyFont="1" applyFill="1" applyAlignment="1">
      <alignment horizontal="center" vertical="center"/>
    </xf>
    <xf fontId="4" fillId="0" borderId="2" numFmtId="0" xfId="0" applyFont="1" applyBorder="1" applyAlignment="1">
      <alignment horizontal="center" vertical="center"/>
    </xf>
    <xf fontId="3" fillId="4" borderId="0" numFmtId="0" xfId="0" applyFont="1" applyFill="1" applyAlignment="1">
      <alignment horizontal="center" vertical="center" wrapText="1"/>
    </xf>
    <xf fontId="2" fillId="0" borderId="0" numFmtId="0" xfId="0" applyFont="1" applyAlignment="1">
      <alignment wrapText="1"/>
    </xf>
    <xf fontId="3" fillId="4" borderId="0" numFmtId="161" xfId="0" applyNumberFormat="1" applyFont="1" applyFill="1" applyAlignment="1">
      <alignment horizontal="center" vertical="center"/>
    </xf>
    <xf fontId="3" fillId="3" borderId="2" numFmtId="4" xfId="0" applyNumberFormat="1" applyFont="1" applyFill="1" applyBorder="1" applyAlignment="1">
      <alignment horizontal="center" vertical="center"/>
    </xf>
    <xf fontId="3" fillId="4" borderId="2" numFmtId="0" xfId="0" applyFont="1" applyFill="1" applyBorder="1" applyAlignment="1">
      <alignment horizontal="center" vertical="center"/>
    </xf>
    <xf fontId="3" fillId="2" borderId="0" numFmtId="160" xfId="0" applyNumberFormat="1" applyFont="1" applyFill="1" applyAlignment="1">
      <alignment horizontal="center" vertical="center" wrapText="1"/>
    </xf>
    <xf fontId="2" fillId="0" borderId="3" numFmtId="0" xfId="0" applyFont="1" applyBorder="1" applyAlignment="1">
      <alignment wrapText="1"/>
    </xf>
    <xf fontId="2" fillId="0" borderId="4" numFmtId="0" xfId="0" applyFont="1" applyBorder="1" applyAlignment="1">
      <alignment wrapText="1"/>
    </xf>
    <xf fontId="2" fillId="0" borderId="4" numFmtId="0" xfId="0" applyFont="1" applyBorder="1"/>
    <xf fontId="2" fillId="0" borderId="0" numFmtId="4" xfId="0" applyNumberFormat="1" applyFont="1"/>
    <xf fontId="3" fillId="3" borderId="5" numFmtId="4" xfId="0" applyNumberFormat="1" applyFont="1" applyFill="1" applyBorder="1" applyAlignment="1">
      <alignment horizontal="center" vertical="center"/>
    </xf>
    <xf fontId="3" fillId="3" borderId="4" numFmtId="4" xfId="0" applyNumberFormat="1" applyFont="1" applyFill="1" applyBorder="1" applyAlignment="1">
      <alignment horizontal="center" vertical="center"/>
    </xf>
    <xf fontId="3" fillId="3" borderId="1" numFmtId="4" xfId="0" applyNumberFormat="1" applyFont="1" applyFill="1" applyBorder="1" applyAlignment="1">
      <alignment horizontal="center" vertical="center"/>
    </xf>
    <xf fontId="3" fillId="3" borderId="1" numFmtId="162" xfId="0" applyNumberFormat="1" applyFont="1" applyFill="1" applyBorder="1" applyAlignment="1">
      <alignment horizontal="center" vertical="center"/>
    </xf>
    <xf fontId="2" fillId="0" borderId="0" numFmtId="162" xfId="0" applyNumberFormat="1" applyFont="1"/>
    <xf fontId="2" fillId="0" borderId="0" numFmtId="0" xfId="0" applyFont="1" applyAlignment="1">
      <alignment horizontal="center" vertical="center"/>
    </xf>
    <xf fontId="6" fillId="2" borderId="0" numFmtId="160" xfId="0" applyNumberFormat="1" applyFont="1" applyFill="1" applyAlignment="1">
      <alignment horizontal="center" vertical="center" wrapText="1"/>
    </xf>
    <xf fontId="3" fillId="4" borderId="0" numFmtId="163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0" Type="http://schemas.openxmlformats.org/officeDocument/2006/relationships/styles" Target="styles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9" Type="http://schemas.openxmlformats.org/officeDocument/2006/relationships/sharedStrings" Target="sharedStrings.xml"/><Relationship  Id="rId5" Type="http://schemas.openxmlformats.org/officeDocument/2006/relationships/worksheet" Target="worksheets/sheet5.xml"/><Relationship  Id="rId8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home-assistant.io/integrations/bayesian/" TargetMode="Externa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hyperlink" Target="https://www.home-assistant.io/integrations/bayesian/" TargetMode="Externa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hyperlink" Target="https://www.home-assistant.io/integrations/bayesian/" TargetMode="Externa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hyperlink" Target="https://www.home-assistant.io/integrations/bayesian/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www.home-assistant.io/integrations/bayesian/" TargetMode="External"/></Relationships>
</file>

<file path=xl/worksheets/_rels/sheet6.xml.rels><?xml version="1.0" encoding="UTF-8" standalone="yes"?><Relationships xmlns="http://schemas.openxmlformats.org/package/2006/relationships"><Relationship  Id="rId1" Type="http://schemas.openxmlformats.org/officeDocument/2006/relationships/hyperlink" Target="https://www.home-assistant.io/integrations/bayesian/" TargetMode="External"/></Relationships>
</file>

<file path=xl/worksheets/_rels/sheet7.xml.rels><?xml version="1.0" encoding="UTF-8" standalone="yes"?><Relationships xmlns="http://schemas.openxmlformats.org/package/2006/relationships"><Relationship  Id="rId1" Type="http://schemas.openxmlformats.org/officeDocument/2006/relationships/hyperlink" Target="https://www.home-assistant.io/integrations/bayesi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31.879999999999999"/>
    <col customWidth="1" min="2" max="2" width="30"/>
    <col customWidth="1" min="3" max="3" width="24.25"/>
    <col customWidth="1" min="4" max="4" width="23.379999999999999"/>
    <col customWidth="1" min="5" max="5" width="22.129999999999999"/>
    <col customWidth="1" min="6" max="6" width="19.629999999999999"/>
    <col customWidth="1" min="7" max="7" width="23.25"/>
  </cols>
  <sheetData>
    <row r="1" ht="15.75" customHeight="1">
      <c r="A1" s="1" t="s">
        <v>0</v>
      </c>
    </row>
    <row r="2" ht="15.75" customHeight="1">
      <c r="A2" s="2" t="s">
        <v>1</v>
      </c>
      <c r="C2" s="3" t="s">
        <v>2</v>
      </c>
      <c r="F2" s="4" t="s">
        <v>3</v>
      </c>
      <c r="G2" s="4" t="s">
        <v>4</v>
      </c>
    </row>
    <row r="3" ht="15.75" customHeight="1">
      <c r="A3" s="5" t="s">
        <v>5</v>
      </c>
      <c r="C3" s="6" t="s">
        <v>6</v>
      </c>
      <c r="G3" s="4" t="s">
        <v>7</v>
      </c>
    </row>
    <row r="4" ht="15.75" customHeight="1">
      <c r="C4" s="7" t="s">
        <v>8</v>
      </c>
      <c r="G4" s="4" t="s">
        <v>9</v>
      </c>
    </row>
    <row r="5" ht="15.75" customHeight="1">
      <c r="C5" s="8" t="s">
        <v>10</v>
      </c>
    </row>
    <row r="6" ht="15.75" customHeight="1">
      <c r="A6" s="3" t="s">
        <v>11</v>
      </c>
      <c r="D6" s="3" t="s">
        <v>12</v>
      </c>
      <c r="E6" s="9" t="s">
        <v>13</v>
      </c>
    </row>
    <row r="7" ht="15.75" customHeight="1">
      <c r="A7" s="7" t="s">
        <v>14</v>
      </c>
    </row>
    <row r="8" ht="15.75" customHeight="1"/>
    <row r="9" ht="15.75" customHeight="1">
      <c r="A9" s="3" t="s">
        <v>15</v>
      </c>
    </row>
    <row r="10" ht="15.75" customHeight="1">
      <c r="A10" s="10" t="str">
        <f>$E$6&amp;" how many hours is "&amp;A7</f>
        <v xml:space="preserve">Fill below. On an average day - including weekends, how many hours is in_bed</v>
      </c>
    </row>
    <row r="11" ht="15.75" customHeight="1">
      <c r="A11" s="11">
        <v>6</v>
      </c>
      <c r="B11" s="2"/>
    </row>
    <row r="12" ht="15.75" customHeight="1">
      <c r="A12" s="3" t="s">
        <v>16</v>
      </c>
      <c r="B12" s="12">
        <f>A11/24</f>
        <v>0.25</v>
      </c>
    </row>
    <row r="13" ht="15.75" customHeight="1"/>
    <row r="14" ht="15.75" customHeight="1">
      <c r="A14" s="3" t="s">
        <v>17</v>
      </c>
      <c r="B14" s="3" t="s">
        <v>18</v>
      </c>
      <c r="C14" s="13" t="s">
        <v>19</v>
      </c>
      <c r="D14" s="7" t="s">
        <v>20</v>
      </c>
      <c r="E14" s="7" t="s">
        <v>21</v>
      </c>
      <c r="F14" s="7" t="s">
        <v>22</v>
      </c>
      <c r="G14" s="7" t="s">
        <v>23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5.75" customHeight="1">
      <c r="A15" s="3" t="s">
        <v>24</v>
      </c>
      <c r="B15" s="3" t="s">
        <v>25</v>
      </c>
      <c r="C15" s="13" t="s">
        <v>26</v>
      </c>
      <c r="D15" s="7" t="s">
        <v>26</v>
      </c>
      <c r="E15" s="7" t="s">
        <v>26</v>
      </c>
      <c r="F15" s="7" t="s">
        <v>27</v>
      </c>
      <c r="G15" s="7" t="s">
        <v>28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67.59999999999999" customHeight="1">
      <c r="B16" s="14" t="s">
        <v>29</v>
      </c>
      <c r="C16" s="15" t="str">
        <f t="shared" ref="C16:R16" si="0">$E$6&amp;" of the "&amp;$A$11&amp;" hours when "&amp;$A$7&amp;", how many hours is "&amp;C14&amp;" "&amp;C15</f>
        <v xml:space="preserve">Fill below. On an average day - including weekends, of the 6 hours when in_bed, how many hours is sensor.living_room_motion on</v>
      </c>
      <c r="D16" s="16" t="str">
        <f t="shared" si="0"/>
        <v xml:space="preserve">Fill below. On an average day - including weekends, of the 6 hours when in_bed, how many hours is sensor.basement_motion on</v>
      </c>
      <c r="E16" s="16" t="str">
        <f t="shared" si="0"/>
        <v xml:space="preserve">Fill below. On an average day - including weekends, of the 6 hours when in_bed, how many hours is sensor.bedroom_motion on</v>
      </c>
      <c r="F16" s="16" t="str">
        <f t="shared" si="0"/>
        <v xml:space="preserve">Fill below. On an average day - including weekends, of the 6 hours when in_bed, how many hours is sun.sun below_horizon</v>
      </c>
      <c r="G16" s="16" t="str">
        <f t="shared" si="0"/>
        <v xml:space="preserve">Fill below. On an average day - including weekends, of the 6 hours when in_bed, how many hours is sensor.android_charger_type ac</v>
      </c>
      <c r="H16" s="16" t="str">
        <f t="shared" si="0"/>
        <v xml:space="preserve">Fill below. On an average day - including weekends, of the 6 hours when in_bed, how many hours is</v>
      </c>
      <c r="I16" s="16" t="str">
        <f t="shared" si="0"/>
        <v xml:space="preserve">Fill below. On an average day - including weekends, of the 6 hours when in_bed, how many hours is</v>
      </c>
      <c r="J16" s="16" t="str">
        <f t="shared" si="0"/>
        <v xml:space="preserve">Fill below. On an average day - including weekends, of the 6 hours when in_bed, how many hours is</v>
      </c>
      <c r="K16" s="16" t="str">
        <f t="shared" si="0"/>
        <v xml:space="preserve">Fill below. On an average day - including weekends, of the 6 hours when in_bed, how many hours is</v>
      </c>
      <c r="L16" s="16" t="str">
        <f t="shared" si="0"/>
        <v xml:space="preserve">Fill below. On an average day - including weekends, of the 6 hours when in_bed, how many hours is</v>
      </c>
      <c r="M16" s="16" t="str">
        <f t="shared" si="0"/>
        <v xml:space="preserve">Fill below. On an average day - including weekends, of the 6 hours when in_bed, how many hours is</v>
      </c>
      <c r="N16" s="16" t="str">
        <f t="shared" si="0"/>
        <v xml:space="preserve">Fill below. On an average day - including weekends, of the 6 hours when in_bed, how many hours is</v>
      </c>
      <c r="O16" s="16" t="str">
        <f t="shared" si="0"/>
        <v xml:space="preserve">Fill below. On an average day - including weekends, of the 6 hours when in_bed, how many hours is</v>
      </c>
      <c r="P16" s="16" t="str">
        <f t="shared" si="0"/>
        <v xml:space="preserve">Fill below. On an average day - including weekends, of the 6 hours when in_bed, how many hours is</v>
      </c>
      <c r="Q16" s="16" t="str">
        <f t="shared" si="0"/>
        <v xml:space="preserve">Fill below. On an average day - including weekends, of the 6 hours when in_bed, how many hours is</v>
      </c>
      <c r="R16" s="16" t="str">
        <f t="shared" si="0"/>
        <v xml:space="preserve">Fill below. On an average day - including weekends, of the 6 hours when in_bed, how many hours is</v>
      </c>
      <c r="S16" s="17"/>
      <c r="T16" s="17"/>
      <c r="U16" s="17"/>
      <c r="V16" s="17"/>
      <c r="W16" s="17"/>
      <c r="X16" s="17"/>
      <c r="Y16" s="17"/>
      <c r="Z16" s="17"/>
      <c r="AA16" s="17"/>
    </row>
    <row r="17" ht="15.75" customHeight="1">
      <c r="A17" s="2"/>
      <c r="B17" s="3" t="str">
        <f>"Hours to_state is true when "&amp;$A$7&amp;":"</f>
        <v xml:space="preserve">Hours to_state is true when in_bed:</v>
      </c>
      <c r="C17" s="11">
        <v>0.29999999999999999</v>
      </c>
      <c r="D17" s="11">
        <v>3</v>
      </c>
      <c r="E17" s="11">
        <v>3</v>
      </c>
      <c r="F17" s="11">
        <v>4.2000000000000002</v>
      </c>
      <c r="G17" s="11">
        <v>5.7000000000000002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5.75" customHeight="1">
      <c r="A18" s="18"/>
      <c r="B18" s="3" t="s">
        <v>30</v>
      </c>
      <c r="C18" s="12">
        <f t="shared" ref="C18:R18" si="1">IF(AND(C17&gt;0,C17&lt;$A$11), C17/$A$11, "NA")</f>
        <v>5.0000000000000003e-02</v>
      </c>
      <c r="D18" s="19">
        <f t="shared" si="1"/>
        <v>0.5</v>
      </c>
      <c r="E18" s="20">
        <f t="shared" si="1"/>
        <v>0.5</v>
      </c>
      <c r="F18" s="20">
        <f t="shared" si="1"/>
        <v>0.69999999999999996</v>
      </c>
      <c r="G18" s="20">
        <f t="shared" si="1"/>
        <v>0.94999999999999996</v>
      </c>
      <c r="H18" s="20" t="str">
        <f t="shared" si="1"/>
        <v>NA</v>
      </c>
      <c r="I18" s="20" t="str">
        <f t="shared" si="1"/>
        <v>NA</v>
      </c>
      <c r="J18" s="20" t="str">
        <f t="shared" si="1"/>
        <v>NA</v>
      </c>
      <c r="K18" s="20" t="str">
        <f t="shared" si="1"/>
        <v>NA</v>
      </c>
      <c r="L18" s="20" t="str">
        <f t="shared" si="1"/>
        <v>NA</v>
      </c>
      <c r="M18" s="20" t="str">
        <f t="shared" si="1"/>
        <v>NA</v>
      </c>
      <c r="N18" s="20" t="str">
        <f t="shared" si="1"/>
        <v>NA</v>
      </c>
      <c r="O18" s="20" t="str">
        <f t="shared" si="1"/>
        <v>NA</v>
      </c>
      <c r="P18" s="20" t="str">
        <f t="shared" si="1"/>
        <v>NA</v>
      </c>
      <c r="Q18" s="20" t="str">
        <f t="shared" si="1"/>
        <v>NA</v>
      </c>
      <c r="R18" s="20" t="str">
        <f t="shared" si="1"/>
        <v>NA</v>
      </c>
      <c r="S18" s="20"/>
      <c r="T18" s="20"/>
      <c r="U18" s="20"/>
      <c r="V18" s="20"/>
      <c r="W18" s="20"/>
      <c r="X18" s="20"/>
      <c r="Y18" s="20"/>
      <c r="Z18" s="20"/>
      <c r="AA18" s="20"/>
    </row>
    <row r="19" ht="131.59999999999999" customHeight="1">
      <c r="B19" s="14" t="s">
        <v>31</v>
      </c>
      <c r="C19" s="15" t="str">
        <f t="shared" ref="C19:R19" si="2">$E$6&amp;" of the "&amp;24 - $A$11&amp;" hours when not "&amp;$A$7&amp;", how many hours is "&amp;C14&amp;" "&amp;C15</f>
        <v xml:space="preserve">Fill below. On an average day - including weekends, of the 18 hours when not in_bed, how many hours is sensor.living_room_motion on</v>
      </c>
      <c r="D19" s="16" t="str">
        <f t="shared" si="2"/>
        <v xml:space="preserve">Fill below. On an average day - including weekends, of the 18 hours when not in_bed, how many hours is sensor.basement_motion on</v>
      </c>
      <c r="E19" s="16" t="str">
        <f t="shared" si="2"/>
        <v xml:space="preserve">Fill below. On an average day - including weekends, of the 18 hours when not in_bed, how many hours is sensor.bedroom_motion on</v>
      </c>
      <c r="F19" s="16" t="str">
        <f t="shared" si="2"/>
        <v xml:space="preserve">Fill below. On an average day - including weekends, of the 18 hours when not in_bed, how many hours is sun.sun below_horizon</v>
      </c>
      <c r="G19" s="16" t="str">
        <f t="shared" si="2"/>
        <v xml:space="preserve">Fill below. On an average day - including weekends, of the 18 hours when not in_bed, how many hours is sensor.android_charger_type ac</v>
      </c>
      <c r="H19" s="16" t="str">
        <f t="shared" si="2"/>
        <v xml:space="preserve">Fill below. On an average day - including weekends, of the 18 hours when not in_bed, how many hours is</v>
      </c>
      <c r="I19" s="16" t="str">
        <f t="shared" si="2"/>
        <v xml:space="preserve">Fill below. On an average day - including weekends, of the 18 hours when not in_bed, how many hours is</v>
      </c>
      <c r="J19" s="16" t="str">
        <f t="shared" si="2"/>
        <v xml:space="preserve">Fill below. On an average day - including weekends, of the 18 hours when not in_bed, how many hours is</v>
      </c>
      <c r="K19" s="16" t="str">
        <f t="shared" si="2"/>
        <v xml:space="preserve">Fill below. On an average day - including weekends, of the 18 hours when not in_bed, how many hours is</v>
      </c>
      <c r="L19" s="16" t="str">
        <f t="shared" si="2"/>
        <v xml:space="preserve">Fill below. On an average day - including weekends, of the 18 hours when not in_bed, how many hours is</v>
      </c>
      <c r="M19" s="16" t="str">
        <f t="shared" si="2"/>
        <v xml:space="preserve">Fill below. On an average day - including weekends, of the 18 hours when not in_bed, how many hours is</v>
      </c>
      <c r="N19" s="16" t="str">
        <f t="shared" si="2"/>
        <v xml:space="preserve">Fill below. On an average day - including weekends, of the 18 hours when not in_bed, how many hours is</v>
      </c>
      <c r="O19" s="16" t="str">
        <f t="shared" si="2"/>
        <v xml:space="preserve">Fill below. On an average day - including weekends, of the 18 hours when not in_bed, how many hours is</v>
      </c>
      <c r="P19" s="16" t="str">
        <f t="shared" si="2"/>
        <v xml:space="preserve">Fill below. On an average day - including weekends, of the 18 hours when not in_bed, how many hours is</v>
      </c>
      <c r="Q19" s="16" t="str">
        <f t="shared" si="2"/>
        <v xml:space="preserve">Fill below. On an average day - including weekends, of the 18 hours when not in_bed, how many hours is</v>
      </c>
      <c r="R19" s="16" t="str">
        <f t="shared" si="2"/>
        <v xml:space="preserve">Fill below. On an average day - including weekends, of the 18 hours when not in_bed, how many hours is</v>
      </c>
      <c r="S19" s="17"/>
      <c r="T19" s="17"/>
      <c r="U19" s="17"/>
      <c r="V19" s="17"/>
      <c r="W19" s="17"/>
      <c r="X19" s="17"/>
      <c r="Y19" s="17"/>
      <c r="Z19" s="17"/>
      <c r="AA19" s="17"/>
    </row>
    <row r="20" ht="15.75" customHeight="1">
      <c r="B20" s="3" t="str">
        <f>"Hours to_state is true when not "&amp;$A$7&amp;":"</f>
        <v xml:space="preserve">Hours to_state is true when not in_bed:</v>
      </c>
      <c r="C20" s="11">
        <v>3.6000000000000001</v>
      </c>
      <c r="D20" s="11">
        <v>5.4000000000000004</v>
      </c>
      <c r="E20" s="11">
        <v>1.8</v>
      </c>
      <c r="F20" s="11">
        <v>8.0999999999999996</v>
      </c>
      <c r="G20" s="11">
        <v>1.8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18"/>
      <c r="B21" s="3" t="s">
        <v>32</v>
      </c>
      <c r="C21" s="12">
        <f t="shared" ref="C21:R21" si="3">IF(AND(C20&gt;0,C20&lt;(24-$A$11)),C20/(24-$A$11),"NA")</f>
        <v>0.20000000000000001</v>
      </c>
      <c r="D21" s="21">
        <f t="shared" si="3"/>
        <v>0.29999999999999999</v>
      </c>
      <c r="E21" s="21">
        <f t="shared" si="3"/>
        <v>0.10000000000000001</v>
      </c>
      <c r="F21" s="21">
        <f t="shared" si="3"/>
        <v>0.45000000000000001</v>
      </c>
      <c r="G21" s="21">
        <f t="shared" si="3"/>
        <v>0.10000000000000001</v>
      </c>
      <c r="H21" s="21" t="str">
        <f t="shared" si="3"/>
        <v>NA</v>
      </c>
      <c r="I21" s="21" t="str">
        <f t="shared" si="3"/>
        <v>NA</v>
      </c>
      <c r="J21" s="21" t="str">
        <f t="shared" si="3"/>
        <v>NA</v>
      </c>
      <c r="K21" s="21" t="str">
        <f t="shared" si="3"/>
        <v>NA</v>
      </c>
      <c r="L21" s="21" t="str">
        <f t="shared" si="3"/>
        <v>NA</v>
      </c>
      <c r="M21" s="21" t="str">
        <f t="shared" si="3"/>
        <v>NA</v>
      </c>
      <c r="N21" s="21" t="str">
        <f t="shared" si="3"/>
        <v>NA</v>
      </c>
      <c r="O21" s="21" t="str">
        <f t="shared" si="3"/>
        <v>NA</v>
      </c>
      <c r="P21" s="21" t="str">
        <f t="shared" si="3"/>
        <v>NA</v>
      </c>
      <c r="Q21" s="21" t="str">
        <f t="shared" si="3"/>
        <v>NA</v>
      </c>
      <c r="R21" s="21" t="str">
        <f t="shared" si="3"/>
        <v>NA</v>
      </c>
      <c r="S21" s="21"/>
      <c r="T21" s="21"/>
      <c r="U21" s="21"/>
      <c r="V21" s="21"/>
      <c r="W21" s="21"/>
      <c r="X21" s="21"/>
      <c r="Y21" s="21"/>
      <c r="Z21" s="21"/>
      <c r="AA21" s="21"/>
    </row>
    <row r="22" ht="15.75" customHeight="1"/>
    <row r="23" ht="15.75" customHeight="1"/>
    <row r="24" ht="15.75" customHeight="1"/>
    <row r="25" ht="15.75" customHeight="1">
      <c r="A25" s="3" t="s">
        <v>33</v>
      </c>
    </row>
    <row r="26" ht="15.75" customHeight="1">
      <c r="A26" s="13">
        <v>0.5</v>
      </c>
    </row>
    <row r="27" ht="15.75" customHeight="1">
      <c r="C27" s="22" t="str">
        <f t="shared" ref="C27:R27" si="4">C14&amp;" is "&amp;C15</f>
        <v xml:space="preserve">sensor.living_room_motion is on</v>
      </c>
      <c r="D27" s="22" t="str">
        <f t="shared" si="4"/>
        <v xml:space="preserve">sensor.basement_motion is on</v>
      </c>
      <c r="E27" s="22" t="str">
        <f t="shared" si="4"/>
        <v xml:space="preserve">sensor.bedroom_motion is on</v>
      </c>
      <c r="F27" s="22" t="str">
        <f t="shared" si="4"/>
        <v xml:space="preserve">sun.sun is below_horizon</v>
      </c>
      <c r="G27" s="22" t="str">
        <f t="shared" si="4"/>
        <v xml:space="preserve">sensor.android_charger_type is ac</v>
      </c>
      <c r="H27" s="22" t="str">
        <f t="shared" si="4"/>
        <v>is</v>
      </c>
      <c r="I27" s="22" t="str">
        <f t="shared" si="4"/>
        <v>is</v>
      </c>
      <c r="J27" s="22" t="str">
        <f t="shared" si="4"/>
        <v>is</v>
      </c>
      <c r="K27" s="22" t="str">
        <f t="shared" si="4"/>
        <v>is</v>
      </c>
      <c r="L27" s="22" t="str">
        <f t="shared" si="4"/>
        <v>is</v>
      </c>
      <c r="M27" s="22" t="str">
        <f t="shared" si="4"/>
        <v>is</v>
      </c>
      <c r="N27" s="22" t="str">
        <f t="shared" si="4"/>
        <v>is</v>
      </c>
      <c r="O27" s="22" t="str">
        <f t="shared" si="4"/>
        <v>is</v>
      </c>
      <c r="P27" s="22" t="str">
        <f t="shared" si="4"/>
        <v>is</v>
      </c>
      <c r="Q27" s="22" t="str">
        <f t="shared" si="4"/>
        <v>is</v>
      </c>
      <c r="R27" s="22" t="str">
        <f t="shared" si="4"/>
        <v>is</v>
      </c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>
      <c r="A28" s="3" t="s">
        <v>34</v>
      </c>
      <c r="C28" s="7" t="b">
        <v>0</v>
      </c>
      <c r="D28" s="7" t="b">
        <v>0</v>
      </c>
      <c r="E28" s="7" t="b">
        <v>0</v>
      </c>
      <c r="F28" s="7" t="b">
        <v>1</v>
      </c>
      <c r="G28" s="7" t="b">
        <v>1</v>
      </c>
      <c r="H28" s="7" t="b">
        <v>0</v>
      </c>
      <c r="I28" s="7" t="b">
        <v>0</v>
      </c>
      <c r="J28" s="7" t="b">
        <v>0</v>
      </c>
      <c r="K28" s="7" t="b">
        <v>0</v>
      </c>
      <c r="L28" s="7" t="b">
        <v>0</v>
      </c>
      <c r="M28" s="7" t="b">
        <v>0</v>
      </c>
      <c r="N28" s="7" t="b">
        <v>0</v>
      </c>
      <c r="O28" s="7" t="b">
        <v>0</v>
      </c>
      <c r="P28" s="7" t="b">
        <v>0</v>
      </c>
      <c r="Q28" s="7" t="b">
        <v>0</v>
      </c>
      <c r="R28" s="7" t="b">
        <v>0</v>
      </c>
      <c r="S28" s="7" t="b">
        <v>0</v>
      </c>
      <c r="T28" s="7" t="b">
        <v>0</v>
      </c>
      <c r="U28" s="7" t="b">
        <v>0</v>
      </c>
      <c r="V28" s="7" t="b">
        <v>0</v>
      </c>
      <c r="W28" s="7" t="b">
        <v>0</v>
      </c>
      <c r="X28" s="7" t="b">
        <v>0</v>
      </c>
      <c r="Y28" s="7" t="b">
        <v>0</v>
      </c>
      <c r="Z28" s="7" t="b">
        <v>0</v>
      </c>
      <c r="AA28" s="7" t="b">
        <v>0</v>
      </c>
    </row>
    <row r="29" ht="15.75" hidden="1" customHeight="1">
      <c r="A29" s="3" t="s">
        <v>30</v>
      </c>
      <c r="B29" s="23"/>
      <c r="C29" s="22">
        <f t="shared" ref="C29:R29" si="5">IF(C$28,C18,(1-C18))</f>
        <v>0.94999999999999996</v>
      </c>
      <c r="D29" s="22">
        <f t="shared" si="5"/>
        <v>0.5</v>
      </c>
      <c r="E29" s="22">
        <f t="shared" si="5"/>
        <v>0.5</v>
      </c>
      <c r="F29" s="22">
        <f t="shared" si="5"/>
        <v>0.69999999999999996</v>
      </c>
      <c r="G29" s="22">
        <f t="shared" si="5"/>
        <v>0.94999999999999996</v>
      </c>
      <c r="H29" s="22" t="str">
        <f t="shared" si="5"/>
        <v>#VALUE!</v>
      </c>
      <c r="I29" s="22" t="str">
        <f t="shared" si="5"/>
        <v>#VALUE!</v>
      </c>
      <c r="J29" s="22" t="str">
        <f t="shared" si="5"/>
        <v>#VALUE!</v>
      </c>
      <c r="K29" s="22" t="str">
        <f t="shared" si="5"/>
        <v>#VALUE!</v>
      </c>
      <c r="L29" s="22" t="str">
        <f t="shared" si="5"/>
        <v>#VALUE!</v>
      </c>
      <c r="M29" s="22" t="str">
        <f t="shared" si="5"/>
        <v>#VALUE!</v>
      </c>
      <c r="N29" s="22" t="str">
        <f t="shared" si="5"/>
        <v>#VALUE!</v>
      </c>
      <c r="O29" s="22" t="str">
        <f t="shared" si="5"/>
        <v>#VALUE!</v>
      </c>
      <c r="P29" s="22" t="str">
        <f t="shared" si="5"/>
        <v>#VALUE!</v>
      </c>
      <c r="Q29" s="22" t="str">
        <f t="shared" si="5"/>
        <v>#VALUE!</v>
      </c>
      <c r="R29" s="22" t="str">
        <f t="shared" si="5"/>
        <v>#VALUE!</v>
      </c>
      <c r="S29" s="22"/>
      <c r="T29" s="22"/>
      <c r="U29" s="22"/>
      <c r="V29" s="22"/>
      <c r="W29" s="22"/>
      <c r="X29" s="22"/>
      <c r="Y29" s="22"/>
      <c r="Z29" s="22"/>
      <c r="AA29" s="22"/>
    </row>
    <row r="30" ht="15.75" hidden="1" customHeight="1">
      <c r="A30" s="3" t="s">
        <v>32</v>
      </c>
      <c r="B30" s="23"/>
      <c r="C30" s="22">
        <f t="shared" ref="C30:R30" si="6">IF(C$28,C21,(1-C21))</f>
        <v>0.80000000000000004</v>
      </c>
      <c r="D30" s="22">
        <f t="shared" si="6"/>
        <v>0.69999999999999996</v>
      </c>
      <c r="E30" s="22">
        <f t="shared" si="6"/>
        <v>0.90000000000000002</v>
      </c>
      <c r="F30" s="22">
        <f t="shared" si="6"/>
        <v>0.45000000000000001</v>
      </c>
      <c r="G30" s="22">
        <f t="shared" si="6"/>
        <v>0.10000000000000001</v>
      </c>
      <c r="H30" s="22" t="str">
        <f t="shared" si="6"/>
        <v>#VALUE!</v>
      </c>
      <c r="I30" s="22" t="str">
        <f t="shared" si="6"/>
        <v>#VALUE!</v>
      </c>
      <c r="J30" s="22" t="str">
        <f t="shared" si="6"/>
        <v>#VALUE!</v>
      </c>
      <c r="K30" s="22" t="str">
        <f t="shared" si="6"/>
        <v>#VALUE!</v>
      </c>
      <c r="L30" s="22" t="str">
        <f t="shared" si="6"/>
        <v>#VALUE!</v>
      </c>
      <c r="M30" s="22" t="str">
        <f t="shared" si="6"/>
        <v>#VALUE!</v>
      </c>
      <c r="N30" s="22" t="str">
        <f t="shared" si="6"/>
        <v>#VALUE!</v>
      </c>
      <c r="O30" s="22" t="str">
        <f t="shared" si="6"/>
        <v>#VALUE!</v>
      </c>
      <c r="P30" s="22" t="str">
        <f t="shared" si="6"/>
        <v>#VALUE!</v>
      </c>
      <c r="Q30" s="22" t="str">
        <f t="shared" si="6"/>
        <v>#VALUE!</v>
      </c>
      <c r="R30" s="22" t="str">
        <f t="shared" si="6"/>
        <v>#VALUE!</v>
      </c>
      <c r="S30" s="22"/>
      <c r="T30" s="22"/>
      <c r="U30" s="22"/>
      <c r="V30" s="22"/>
      <c r="W30" s="22"/>
      <c r="X30" s="22"/>
      <c r="Y30" s="22"/>
      <c r="Z30" s="22"/>
      <c r="AA30" s="22"/>
    </row>
    <row r="31" ht="15.75" hidden="1" customHeight="1">
      <c r="A31" s="3" t="s">
        <v>35</v>
      </c>
      <c r="B31" s="23"/>
      <c r="C31" s="22">
        <f t="shared" ref="C31:R31" si="7">C29 * B33</f>
        <v>0.23749999999999999</v>
      </c>
      <c r="D31" s="22">
        <f t="shared" si="7"/>
        <v>0.14179104479999999</v>
      </c>
      <c r="E31" s="22">
        <f t="shared" si="7"/>
        <v>0.1102088167</v>
      </c>
      <c r="F31" s="22">
        <f t="shared" si="7"/>
        <v>9.502715061e-02</v>
      </c>
      <c r="G31" s="22">
        <f t="shared" si="7"/>
        <v>0.18654402649999999</v>
      </c>
      <c r="H31" s="22" t="str">
        <f t="shared" si="7"/>
        <v>#VALUE!</v>
      </c>
      <c r="I31" s="22" t="str">
        <f t="shared" si="7"/>
        <v>#VALUE!</v>
      </c>
      <c r="J31" s="22" t="str">
        <f t="shared" si="7"/>
        <v>#VALUE!</v>
      </c>
      <c r="K31" s="22" t="str">
        <f t="shared" si="7"/>
        <v>#VALUE!</v>
      </c>
      <c r="L31" s="22" t="str">
        <f t="shared" si="7"/>
        <v>#VALUE!</v>
      </c>
      <c r="M31" s="22" t="str">
        <f t="shared" si="7"/>
        <v>#VALUE!</v>
      </c>
      <c r="N31" s="22" t="str">
        <f t="shared" si="7"/>
        <v>#VALUE!</v>
      </c>
      <c r="O31" s="22" t="str">
        <f t="shared" si="7"/>
        <v>#VALUE!</v>
      </c>
      <c r="P31" s="22" t="str">
        <f t="shared" si="7"/>
        <v>#VALUE!</v>
      </c>
      <c r="Q31" s="22" t="str">
        <f t="shared" si="7"/>
        <v>#VALUE!</v>
      </c>
      <c r="R31" s="22" t="str">
        <f t="shared" si="7"/>
        <v>#VALUE!</v>
      </c>
      <c r="S31" s="22"/>
      <c r="T31" s="22"/>
      <c r="U31" s="22"/>
      <c r="V31" s="22"/>
      <c r="W31" s="22"/>
      <c r="X31" s="22"/>
      <c r="Y31" s="22"/>
      <c r="Z31" s="22"/>
      <c r="AA31" s="22"/>
    </row>
    <row r="32" ht="15.75" hidden="1" customHeight="1">
      <c r="A32" s="3" t="s">
        <v>36</v>
      </c>
      <c r="B32" s="23"/>
      <c r="C32" s="22">
        <f t="shared" ref="C32:R32" si="8">C31 + (C30 * (1-B33))</f>
        <v>0.83750000000000002</v>
      </c>
      <c r="D32" s="22">
        <f t="shared" si="8"/>
        <v>0.64328358210000003</v>
      </c>
      <c r="E32" s="22">
        <f t="shared" si="8"/>
        <v>0.81183294660000005</v>
      </c>
      <c r="F32" s="22">
        <f t="shared" si="8"/>
        <v>0.48393826810000001</v>
      </c>
      <c r="G32" s="22">
        <f t="shared" si="8"/>
        <v>0.2669078131</v>
      </c>
      <c r="H32" s="22" t="str">
        <f t="shared" si="8"/>
        <v>#VALUE!</v>
      </c>
      <c r="I32" s="22" t="str">
        <f t="shared" si="8"/>
        <v>#VALUE!</v>
      </c>
      <c r="J32" s="22" t="str">
        <f t="shared" si="8"/>
        <v>#VALUE!</v>
      </c>
      <c r="K32" s="22" t="str">
        <f t="shared" si="8"/>
        <v>#VALUE!</v>
      </c>
      <c r="L32" s="22" t="str">
        <f t="shared" si="8"/>
        <v>#VALUE!</v>
      </c>
      <c r="M32" s="22" t="str">
        <f t="shared" si="8"/>
        <v>#VALUE!</v>
      </c>
      <c r="N32" s="22" t="str">
        <f t="shared" si="8"/>
        <v>#VALUE!</v>
      </c>
      <c r="O32" s="22" t="str">
        <f t="shared" si="8"/>
        <v>#VALUE!</v>
      </c>
      <c r="P32" s="22" t="str">
        <f t="shared" si="8"/>
        <v>#VALUE!</v>
      </c>
      <c r="Q32" s="22" t="str">
        <f t="shared" si="8"/>
        <v>#VALUE!</v>
      </c>
      <c r="R32" s="22" t="str">
        <f t="shared" si="8"/>
        <v>#VALUE!</v>
      </c>
      <c r="S32" s="22"/>
      <c r="T32" s="22"/>
      <c r="U32" s="22"/>
      <c r="V32" s="22"/>
      <c r="W32" s="22"/>
      <c r="X32" s="22"/>
      <c r="Y32" s="22"/>
      <c r="Z32" s="22"/>
      <c r="AA32" s="22"/>
    </row>
    <row r="33" ht="15.75" hidden="1" customHeight="1">
      <c r="A33" s="3" t="s">
        <v>37</v>
      </c>
      <c r="B33" s="22">
        <f>$B$12</f>
        <v>0.25</v>
      </c>
      <c r="C33" s="22">
        <f t="shared" ref="C33:R33" si="9">C31/C32</f>
        <v>0.28358208959999998</v>
      </c>
      <c r="D33" s="22">
        <f t="shared" si="9"/>
        <v>0.22041763340000001</v>
      </c>
      <c r="E33" s="22">
        <f t="shared" si="9"/>
        <v>0.1357530723</v>
      </c>
      <c r="F33" s="22">
        <f t="shared" si="9"/>
        <v>0.1963621331</v>
      </c>
      <c r="G33" s="22">
        <f t="shared" si="9"/>
        <v>0.69890807710000002</v>
      </c>
      <c r="H33" s="22" t="str">
        <f t="shared" si="9"/>
        <v>#VALUE!</v>
      </c>
      <c r="I33" s="22" t="str">
        <f t="shared" si="9"/>
        <v>#VALUE!</v>
      </c>
      <c r="J33" s="22" t="str">
        <f t="shared" si="9"/>
        <v>#VALUE!</v>
      </c>
      <c r="K33" s="22" t="str">
        <f t="shared" si="9"/>
        <v>#VALUE!</v>
      </c>
      <c r="L33" s="22" t="str">
        <f t="shared" si="9"/>
        <v>#VALUE!</v>
      </c>
      <c r="M33" s="22" t="str">
        <f t="shared" si="9"/>
        <v>#VALUE!</v>
      </c>
      <c r="N33" s="22" t="str">
        <f t="shared" si="9"/>
        <v>#VALUE!</v>
      </c>
      <c r="O33" s="22" t="str">
        <f t="shared" si="9"/>
        <v>#VALUE!</v>
      </c>
      <c r="P33" s="22" t="str">
        <f t="shared" si="9"/>
        <v>#VALUE!</v>
      </c>
      <c r="Q33" s="22" t="str">
        <f t="shared" si="9"/>
        <v>#VALUE!</v>
      </c>
      <c r="R33" s="22" t="str">
        <f t="shared" si="9"/>
        <v>#VALUE!</v>
      </c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/>
    <row r="35" ht="15.75" customHeight="1">
      <c r="A35" s="3" t="s">
        <v>38</v>
      </c>
      <c r="B35" s="22">
        <f t="array" ref="B35">INDEX(33:33, MATCH(99^99,33:33, 1))</f>
        <v>0.69890807710000002</v>
      </c>
    </row>
    <row r="36" ht="15.75" customHeight="1">
      <c r="A36" s="3" t="s">
        <v>39</v>
      </c>
      <c r="B36" s="6" t="b">
        <f>B35&gt;A26</f>
        <v>1</v>
      </c>
    </row>
    <row r="37" ht="15.75" customHeight="1">
      <c r="A37" s="24" t="str">
        <f>$A$7&amp;" is "&amp;IF(B36,"ON","OFF")</f>
        <v xml:space="preserve">in_bed is ON</v>
      </c>
    </row>
    <row r="38" ht="15.75" customHeight="1"/>
    <row r="39" ht="15.75" customHeight="1"/>
    <row r="40" ht="15.75" customHeight="1">
      <c r="A40" s="14" t="str">
        <f>"7. Change Threshold to get desired performance. Increase to reduce "&amp;$A$7&amp;" turning on falesly. Reduce the threshold to reduce it turning off falsely."</f>
        <v xml:space="preserve">7. Change Threshold to get desired performance. Increase to reduce in_bed turning on falesly. Reduce the threshold to reduce it turning off falsely.</v>
      </c>
    </row>
    <row r="41" ht="15.75" customHeight="1"/>
    <row r="42" ht="15.75" customHeight="1">
      <c r="A42" s="25" t="s">
        <v>40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G2:H2"/>
    <mergeCell ref="A3:A5"/>
    <mergeCell ref="G3:H3"/>
    <mergeCell ref="G4:H4"/>
    <mergeCell ref="A37:B38"/>
  </mergeCells>
  <hyperlinks>
    <hyperlink r:id="rId1" location="full-examples" ref="A3"/>
    <hyperlink r:id="rId1" location="estimating-probabilities" ref="A4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notBetween" id="{003F008B-00F0-4ED3-8DD7-004100BF00E3}">
            <xm:f>0.001</xm:f>
            <xm:f>23.999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A11</xm:sqref>
        </x14:conditionalFormatting>
        <x14:conditionalFormatting xmlns:xm="http://schemas.microsoft.com/office/excel/2006/main">
          <x14:cfRule type="cellIs" priority="7" operator="notBetween" id="{00EB00B9-00EA-409D-B58F-006700C6002D}">
            <xm:f>0.0001</xm:f>
            <xm:f>0.9999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A26</xm:sqref>
        </x14:conditionalFormatting>
        <x14:conditionalFormatting xmlns:xm="http://schemas.microsoft.com/office/excel/2006/main">
          <x14:cfRule type="expression" priority="6" id="{000F00D9-00FB-4200-80A2-002F00E300EB}">
            <xm:f>NOT($B$36)</xm:f>
            <x14:dxf>
              <font/>
              <fill>
                <patternFill patternType="solid">
                  <fgColor rgb="FFBF9000"/>
                  <bgColor rgb="FFBF9000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A37:B38</xm:sqref>
        </x14:conditionalFormatting>
        <x14:conditionalFormatting xmlns:xm="http://schemas.microsoft.com/office/excel/2006/main">
          <x14:cfRule type="expression" priority="5" id="{00DC003A-003F-4394-A3BC-002900300043}">
            <xm:f>$B$36</xm:f>
            <x14:dxf>
              <font/>
              <fill>
                <patternFill patternType="solid">
                  <fgColor rgb="FF38761D"/>
                  <bgColor rgb="FF38761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A37:B38</xm:sqref>
        </x14:conditionalFormatting>
        <x14:conditionalFormatting xmlns:xm="http://schemas.microsoft.com/office/excel/2006/main">
          <x14:cfRule type="cellIs" priority="4" operator="greaterThanOrEqual" id="{004F0002-00AC-487D-B2AC-00C300D90005}">
            <xm:f>24-$A$11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A20 C20:AA20</xm:sqref>
        </x14:conditionalFormatting>
        <x14:conditionalFormatting xmlns:xm="http://schemas.microsoft.com/office/excel/2006/main">
          <x14:cfRule type="cellIs" priority="3" operator="greaterThanOrEqual" id="{006900AD-0019-4424-81D0-0048000E0042}">
            <xm:f>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A17 C17:AA17</xm:sqref>
        </x14:conditionalFormatting>
        <x14:conditionalFormatting xmlns:xm="http://schemas.microsoft.com/office/excel/2006/main">
          <x14:cfRule type="cellIs" priority="2" operator="greaterThan" id="{008C0083-009C-490D-A0A1-009B0019000A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A21</xm:sqref>
        </x14:conditionalFormatting>
        <x14:conditionalFormatting xmlns:xm="http://schemas.microsoft.com/office/excel/2006/main">
          <x14:cfRule type="cellIs" priority="1" operator="greaterThan" id="{002800B9-0069-4E53-AC15-001D005D0015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A18 C18:AA18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31.879999999999999"/>
    <col customWidth="1" min="2" max="2" width="33.880000000000003"/>
    <col customWidth="1" min="3" max="3" width="24.25"/>
    <col customWidth="1" min="4" max="4" width="23.379999999999999"/>
    <col customWidth="1" min="5" max="5" width="22.129999999999999"/>
    <col customWidth="1" min="6" max="6" width="19.629999999999999"/>
    <col customWidth="1" min="7" max="7" width="23.25"/>
  </cols>
  <sheetData>
    <row r="1" ht="15.75" customHeight="1">
      <c r="A1" s="1" t="s">
        <v>0</v>
      </c>
    </row>
    <row r="2" ht="15.75" customHeight="1">
      <c r="A2" s="2" t="s">
        <v>1</v>
      </c>
      <c r="C2" s="3" t="s">
        <v>2</v>
      </c>
      <c r="F2" s="4" t="s">
        <v>3</v>
      </c>
      <c r="G2" s="4" t="s">
        <v>4</v>
      </c>
    </row>
    <row r="3" ht="15.75" customHeight="1">
      <c r="A3" s="5" t="s">
        <v>5</v>
      </c>
      <c r="C3" s="6" t="s">
        <v>6</v>
      </c>
      <c r="G3" s="4" t="s">
        <v>7</v>
      </c>
    </row>
    <row r="4" ht="15.75" customHeight="1">
      <c r="C4" s="7" t="s">
        <v>8</v>
      </c>
      <c r="G4" s="4" t="s">
        <v>9</v>
      </c>
    </row>
    <row r="5" ht="15.75" customHeight="1">
      <c r="C5" s="8" t="s">
        <v>10</v>
      </c>
    </row>
    <row r="6" ht="15.75" customHeight="1">
      <c r="A6" s="3" t="s">
        <v>11</v>
      </c>
      <c r="D6" s="3" t="s">
        <v>12</v>
      </c>
      <c r="E6" s="9" t="s">
        <v>13</v>
      </c>
    </row>
    <row r="7" ht="15.75" customHeight="1">
      <c r="A7" s="7" t="s">
        <v>41</v>
      </c>
    </row>
    <row r="8" ht="15.75" customHeight="1"/>
    <row r="9" ht="15.75" customHeight="1">
      <c r="A9" s="3" t="s">
        <v>15</v>
      </c>
    </row>
    <row r="10" ht="15.75" customHeight="1">
      <c r="A10" s="10" t="str">
        <f>$E$6&amp;" how many hours is "&amp;A7</f>
        <v xml:space="preserve">Fill below. On an average day - including weekends, how many hours is anyone_home</v>
      </c>
    </row>
    <row r="11" ht="15.75" customHeight="1">
      <c r="A11" s="11">
        <v>20</v>
      </c>
      <c r="B11" s="2"/>
    </row>
    <row r="12" ht="15.75" customHeight="1">
      <c r="A12" s="3" t="s">
        <v>16</v>
      </c>
      <c r="B12" s="12">
        <f>A11/24</f>
        <v>0.83333333330000003</v>
      </c>
    </row>
    <row r="13" ht="15.75" customHeight="1"/>
    <row r="14" ht="15.75" customHeight="1">
      <c r="A14" s="3" t="s">
        <v>17</v>
      </c>
      <c r="B14" s="3" t="s">
        <v>18</v>
      </c>
      <c r="C14" s="13" t="s">
        <v>42</v>
      </c>
      <c r="D14" s="7" t="s">
        <v>43</v>
      </c>
      <c r="E14" s="7" t="s">
        <v>44</v>
      </c>
      <c r="F14" s="7" t="s">
        <v>45</v>
      </c>
      <c r="G14" s="7" t="s">
        <v>46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5.75" customHeight="1">
      <c r="A15" s="3" t="s">
        <v>24</v>
      </c>
      <c r="B15" s="3" t="s">
        <v>25</v>
      </c>
      <c r="C15" s="13" t="s">
        <v>47</v>
      </c>
      <c r="D15" s="7" t="s">
        <v>47</v>
      </c>
      <c r="E15" s="7" t="s">
        <v>26</v>
      </c>
      <c r="F15" s="7" t="s">
        <v>26</v>
      </c>
      <c r="G15" s="7" t="s">
        <v>48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5.75" customHeight="1">
      <c r="B16" s="14" t="s">
        <v>29</v>
      </c>
      <c r="C16" s="15" t="str">
        <f t="shared" ref="C16:R16" si="10">$E$6&amp;" of the "&amp;$A$11&amp;" hours when "&amp;$A$7&amp;", how many hours is "&amp;C14&amp;" "&amp;C15</f>
        <v xml:space="preserve">Fill below. On an average day - including weekends, of the 20 hours when anyone_home, how many hours is device_tracker.joe home</v>
      </c>
      <c r="D16" s="16" t="str">
        <f t="shared" si="10"/>
        <v xml:space="preserve">Fill below. On an average day - including weekends, of the 20 hours when anyone_home, how many hours is device_tracker.kate home</v>
      </c>
      <c r="E16" s="16" t="str">
        <f t="shared" si="10"/>
        <v xml:space="preserve">Fill below. On an average day - including weekends, of the 20 hours when anyone_home, how many hours is binary_sensor.hall_motion on</v>
      </c>
      <c r="F16" s="16" t="str">
        <f t="shared" si="10"/>
        <v xml:space="preserve">Fill below. On an average day - including weekends, of the 20 hours when anyone_home, how many hours is media_player.main_tv on</v>
      </c>
      <c r="G16" s="16" t="str">
        <f t="shared" si="10"/>
        <v xml:space="preserve">Fill below. On an average day - including weekends, of the 20 hours when anyone_home, how many hours is light.all_lights_group off</v>
      </c>
      <c r="H16" s="16" t="str">
        <f t="shared" si="10"/>
        <v xml:space="preserve">Fill below. On an average day - including weekends, of the 20 hours when anyone_home, how many hours is</v>
      </c>
      <c r="I16" s="16" t="str">
        <f t="shared" si="10"/>
        <v xml:space="preserve">Fill below. On an average day - including weekends, of the 20 hours when anyone_home, how many hours is</v>
      </c>
      <c r="J16" s="16" t="str">
        <f t="shared" si="10"/>
        <v xml:space="preserve">Fill below. On an average day - including weekends, of the 20 hours when anyone_home, how many hours is</v>
      </c>
      <c r="K16" s="16" t="str">
        <f t="shared" si="10"/>
        <v xml:space="preserve">Fill below. On an average day - including weekends, of the 20 hours when anyone_home, how many hours is</v>
      </c>
      <c r="L16" s="16" t="str">
        <f t="shared" si="10"/>
        <v xml:space="preserve">Fill below. On an average day - including weekends, of the 20 hours when anyone_home, how many hours is</v>
      </c>
      <c r="M16" s="16" t="str">
        <f t="shared" si="10"/>
        <v xml:space="preserve">Fill below. On an average day - including weekends, of the 20 hours when anyone_home, how many hours is</v>
      </c>
      <c r="N16" s="16" t="str">
        <f t="shared" si="10"/>
        <v xml:space="preserve">Fill below. On an average day - including weekends, of the 20 hours when anyone_home, how many hours is</v>
      </c>
      <c r="O16" s="16" t="str">
        <f t="shared" si="10"/>
        <v xml:space="preserve">Fill below. On an average day - including weekends, of the 20 hours when anyone_home, how many hours is</v>
      </c>
      <c r="P16" s="16" t="str">
        <f t="shared" si="10"/>
        <v xml:space="preserve">Fill below. On an average day - including weekends, of the 20 hours when anyone_home, how many hours is</v>
      </c>
      <c r="Q16" s="16" t="str">
        <f t="shared" si="10"/>
        <v xml:space="preserve">Fill below. On an average day - including weekends, of the 20 hours when anyone_home, how many hours is</v>
      </c>
      <c r="R16" s="16" t="str">
        <f t="shared" si="10"/>
        <v xml:space="preserve">Fill below. On an average day - including weekends, of the 20 hours when anyone_home, how many hours is</v>
      </c>
      <c r="S16" s="17"/>
      <c r="T16" s="17"/>
      <c r="U16" s="17"/>
      <c r="V16" s="17"/>
      <c r="W16" s="17"/>
      <c r="X16" s="17"/>
      <c r="Y16" s="17"/>
      <c r="Z16" s="17"/>
      <c r="AA16" s="17"/>
    </row>
    <row r="17" ht="15.75" customHeight="1">
      <c r="A17" s="2"/>
      <c r="B17" s="3" t="str">
        <f>"Hours to_state is true when "&amp;$A$7&amp;":"</f>
        <v xml:space="preserve">Hours to_state is true when anyone_home:</v>
      </c>
      <c r="C17" s="11">
        <v>14</v>
      </c>
      <c r="D17" s="11">
        <v>16</v>
      </c>
      <c r="E17" s="11">
        <v>3</v>
      </c>
      <c r="F17" s="11">
        <v>1.5</v>
      </c>
      <c r="G17" s="11">
        <v>8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5.75" customHeight="1">
      <c r="A18" s="18"/>
      <c r="B18" s="3" t="s">
        <v>30</v>
      </c>
      <c r="C18" s="12">
        <f t="shared" ref="C18:R18" si="11">IF(AND(C17&gt;0,C17&lt;$A$11), C17/$A$11, "NA")</f>
        <v>0.69999999999999996</v>
      </c>
      <c r="D18" s="19">
        <f t="shared" si="11"/>
        <v>0.80000000000000004</v>
      </c>
      <c r="E18" s="20">
        <f t="shared" si="11"/>
        <v>0.14999999999999999</v>
      </c>
      <c r="F18" s="20">
        <f t="shared" si="11"/>
        <v>7.4999999999999997e-02</v>
      </c>
      <c r="G18" s="20">
        <f t="shared" si="11"/>
        <v>0.40000000000000002</v>
      </c>
      <c r="H18" s="20" t="str">
        <f t="shared" si="11"/>
        <v>NA</v>
      </c>
      <c r="I18" s="20" t="str">
        <f t="shared" si="11"/>
        <v>NA</v>
      </c>
      <c r="J18" s="20" t="str">
        <f t="shared" si="11"/>
        <v>NA</v>
      </c>
      <c r="K18" s="20" t="str">
        <f t="shared" si="11"/>
        <v>NA</v>
      </c>
      <c r="L18" s="20" t="str">
        <f t="shared" si="11"/>
        <v>NA</v>
      </c>
      <c r="M18" s="20" t="str">
        <f t="shared" si="11"/>
        <v>NA</v>
      </c>
      <c r="N18" s="20" t="str">
        <f t="shared" si="11"/>
        <v>NA</v>
      </c>
      <c r="O18" s="20" t="str">
        <f t="shared" si="11"/>
        <v>NA</v>
      </c>
      <c r="P18" s="20" t="str">
        <f t="shared" si="11"/>
        <v>NA</v>
      </c>
      <c r="Q18" s="20" t="str">
        <f t="shared" si="11"/>
        <v>NA</v>
      </c>
      <c r="R18" s="20" t="str">
        <f t="shared" si="11"/>
        <v>NA</v>
      </c>
      <c r="S18" s="20"/>
      <c r="T18" s="20"/>
      <c r="U18" s="20"/>
      <c r="V18" s="20"/>
      <c r="W18" s="20"/>
      <c r="X18" s="20"/>
      <c r="Y18" s="20"/>
      <c r="Z18" s="20"/>
      <c r="AA18" s="20"/>
    </row>
    <row r="19" ht="15.75" customHeight="1">
      <c r="B19" s="14" t="s">
        <v>31</v>
      </c>
      <c r="C19" s="15" t="str">
        <f t="shared" ref="C19:R19" si="12">$E$6&amp;" of the "&amp;24 - $A$11&amp;" hours when not "&amp;$A$7&amp;", how many hours is "&amp;C14&amp;" "&amp;C15</f>
        <v xml:space="preserve">Fill below. On an average day - including weekends, of the 4 hours when not anyone_home, how many hours is device_tracker.joe home</v>
      </c>
      <c r="D19" s="16" t="str">
        <f t="shared" si="12"/>
        <v xml:space="preserve">Fill below. On an average day - including weekends, of the 4 hours when not anyone_home, how many hours is device_tracker.kate home</v>
      </c>
      <c r="E19" s="16" t="str">
        <f t="shared" si="12"/>
        <v xml:space="preserve">Fill below. On an average day - including weekends, of the 4 hours when not anyone_home, how many hours is binary_sensor.hall_motion on</v>
      </c>
      <c r="F19" s="16" t="str">
        <f t="shared" si="12"/>
        <v xml:space="preserve">Fill below. On an average day - including weekends, of the 4 hours when not anyone_home, how many hours is media_player.main_tv on</v>
      </c>
      <c r="G19" s="16" t="str">
        <f t="shared" si="12"/>
        <v xml:space="preserve">Fill below. On an average day - including weekends, of the 4 hours when not anyone_home, how many hours is light.all_lights_group off</v>
      </c>
      <c r="H19" s="16" t="str">
        <f t="shared" si="12"/>
        <v xml:space="preserve">Fill below. On an average day - including weekends, of the 4 hours when not anyone_home, how many hours is</v>
      </c>
      <c r="I19" s="16" t="str">
        <f t="shared" si="12"/>
        <v xml:space="preserve">Fill below. On an average day - including weekends, of the 4 hours when not anyone_home, how many hours is</v>
      </c>
      <c r="J19" s="16" t="str">
        <f t="shared" si="12"/>
        <v xml:space="preserve">Fill below. On an average day - including weekends, of the 4 hours when not anyone_home, how many hours is</v>
      </c>
      <c r="K19" s="16" t="str">
        <f t="shared" si="12"/>
        <v xml:space="preserve">Fill below. On an average day - including weekends, of the 4 hours when not anyone_home, how many hours is</v>
      </c>
      <c r="L19" s="16" t="str">
        <f t="shared" si="12"/>
        <v xml:space="preserve">Fill below. On an average day - including weekends, of the 4 hours when not anyone_home, how many hours is</v>
      </c>
      <c r="M19" s="16" t="str">
        <f t="shared" si="12"/>
        <v xml:space="preserve">Fill below. On an average day - including weekends, of the 4 hours when not anyone_home, how many hours is</v>
      </c>
      <c r="N19" s="16" t="str">
        <f t="shared" si="12"/>
        <v xml:space="preserve">Fill below. On an average day - including weekends, of the 4 hours when not anyone_home, how many hours is</v>
      </c>
      <c r="O19" s="16" t="str">
        <f t="shared" si="12"/>
        <v xml:space="preserve">Fill below. On an average day - including weekends, of the 4 hours when not anyone_home, how many hours is</v>
      </c>
      <c r="P19" s="16" t="str">
        <f t="shared" si="12"/>
        <v xml:space="preserve">Fill below. On an average day - including weekends, of the 4 hours when not anyone_home, how many hours is</v>
      </c>
      <c r="Q19" s="16" t="str">
        <f t="shared" si="12"/>
        <v xml:space="preserve">Fill below. On an average day - including weekends, of the 4 hours when not anyone_home, how many hours is</v>
      </c>
      <c r="R19" s="16" t="str">
        <f t="shared" si="12"/>
        <v xml:space="preserve">Fill below. On an average day - including weekends, of the 4 hours when not anyone_home, how many hours is</v>
      </c>
      <c r="S19" s="17"/>
      <c r="T19" s="17"/>
      <c r="U19" s="17"/>
      <c r="V19" s="17"/>
      <c r="W19" s="17"/>
      <c r="X19" s="17"/>
      <c r="Y19" s="17"/>
      <c r="Z19" s="17"/>
      <c r="AA19" s="17"/>
    </row>
    <row r="20" ht="15.75" customHeight="1">
      <c r="B20" s="3" t="str">
        <f>"Hours to_state is true when not "&amp;$A$7&amp;":"</f>
        <v xml:space="preserve">Hours to_state is true when not anyone_home:</v>
      </c>
      <c r="C20" s="26">
        <v>5.0000000000000003e-02</v>
      </c>
      <c r="D20" s="26">
        <v>5.0000000000000003e-02</v>
      </c>
      <c r="E20" s="26">
        <v>5.0000000000000003e-02</v>
      </c>
      <c r="F20" s="26">
        <v>2.9999999999999999e-02</v>
      </c>
      <c r="G20" s="11">
        <v>3.2000000000000002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18"/>
      <c r="B21" s="3" t="s">
        <v>32</v>
      </c>
      <c r="C21" s="12">
        <f t="shared" ref="C21:R21" si="13">IF(AND(C20&gt;0,C20&lt;(24-$A$11)),C20/(24-$A$11),"NA")</f>
        <v>1.2500000000000001e-02</v>
      </c>
      <c r="D21" s="21">
        <f t="shared" si="13"/>
        <v>1.2500000000000001e-02</v>
      </c>
      <c r="E21" s="21">
        <f t="shared" si="13"/>
        <v>1.2500000000000001e-02</v>
      </c>
      <c r="F21" s="21">
        <f t="shared" si="13"/>
        <v>7.4999999999999997e-03</v>
      </c>
      <c r="G21" s="21">
        <f t="shared" si="13"/>
        <v>0.80000000000000004</v>
      </c>
      <c r="H21" s="21" t="str">
        <f t="shared" si="13"/>
        <v>NA</v>
      </c>
      <c r="I21" s="21" t="str">
        <f t="shared" si="13"/>
        <v>NA</v>
      </c>
      <c r="J21" s="21" t="str">
        <f t="shared" si="13"/>
        <v>NA</v>
      </c>
      <c r="K21" s="21" t="str">
        <f t="shared" si="13"/>
        <v>NA</v>
      </c>
      <c r="L21" s="21" t="str">
        <f t="shared" si="13"/>
        <v>NA</v>
      </c>
      <c r="M21" s="21" t="str">
        <f t="shared" si="13"/>
        <v>NA</v>
      </c>
      <c r="N21" s="21" t="str">
        <f t="shared" si="13"/>
        <v>NA</v>
      </c>
      <c r="O21" s="21" t="str">
        <f t="shared" si="13"/>
        <v>NA</v>
      </c>
      <c r="P21" s="21" t="str">
        <f t="shared" si="13"/>
        <v>NA</v>
      </c>
      <c r="Q21" s="21" t="str">
        <f t="shared" si="13"/>
        <v>NA</v>
      </c>
      <c r="R21" s="21" t="str">
        <f t="shared" si="13"/>
        <v>NA</v>
      </c>
      <c r="S21" s="21"/>
      <c r="T21" s="21"/>
      <c r="U21" s="21"/>
      <c r="V21" s="21"/>
      <c r="W21" s="21"/>
      <c r="X21" s="21"/>
      <c r="Y21" s="21"/>
      <c r="Z21" s="21"/>
      <c r="AA21" s="21"/>
    </row>
    <row r="22" ht="15.75" customHeight="1"/>
    <row r="23" ht="15.75" customHeight="1"/>
    <row r="24" ht="15.75" customHeight="1"/>
    <row r="25" ht="15.75" customHeight="1">
      <c r="A25" s="3" t="s">
        <v>33</v>
      </c>
    </row>
    <row r="26" ht="15.75" customHeight="1">
      <c r="A26" s="13">
        <v>0.5</v>
      </c>
    </row>
    <row r="27" ht="15.75" customHeight="1">
      <c r="C27" s="22" t="str">
        <f t="shared" ref="C27:R27" si="14">C14&amp;" is "&amp;C15</f>
        <v xml:space="preserve">device_tracker.joe is home</v>
      </c>
      <c r="D27" s="22" t="str">
        <f t="shared" si="14"/>
        <v xml:space="preserve">device_tracker.kate is home</v>
      </c>
      <c r="E27" s="22" t="str">
        <f t="shared" si="14"/>
        <v xml:space="preserve">binary_sensor.hall_motion is on</v>
      </c>
      <c r="F27" s="22" t="str">
        <f t="shared" si="14"/>
        <v xml:space="preserve">media_player.main_tv is on</v>
      </c>
      <c r="G27" s="22" t="str">
        <f t="shared" si="14"/>
        <v xml:space="preserve">light.all_lights_group is off</v>
      </c>
      <c r="H27" s="22" t="str">
        <f t="shared" si="14"/>
        <v>is</v>
      </c>
      <c r="I27" s="22" t="str">
        <f t="shared" si="14"/>
        <v>is</v>
      </c>
      <c r="J27" s="22" t="str">
        <f t="shared" si="14"/>
        <v>is</v>
      </c>
      <c r="K27" s="22" t="str">
        <f t="shared" si="14"/>
        <v>is</v>
      </c>
      <c r="L27" s="22" t="str">
        <f t="shared" si="14"/>
        <v>is</v>
      </c>
      <c r="M27" s="22" t="str">
        <f t="shared" si="14"/>
        <v>is</v>
      </c>
      <c r="N27" s="22" t="str">
        <f t="shared" si="14"/>
        <v>is</v>
      </c>
      <c r="O27" s="22" t="str">
        <f t="shared" si="14"/>
        <v>is</v>
      </c>
      <c r="P27" s="22" t="str">
        <f t="shared" si="14"/>
        <v>is</v>
      </c>
      <c r="Q27" s="22" t="str">
        <f t="shared" si="14"/>
        <v>is</v>
      </c>
      <c r="R27" s="22" t="str">
        <f t="shared" si="14"/>
        <v>is</v>
      </c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>
      <c r="A28" s="3" t="s">
        <v>34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1</v>
      </c>
      <c r="H28" s="7" t="b">
        <v>0</v>
      </c>
      <c r="I28" s="7" t="b">
        <v>0</v>
      </c>
      <c r="J28" s="7" t="b">
        <v>0</v>
      </c>
      <c r="K28" s="7" t="b">
        <v>0</v>
      </c>
      <c r="L28" s="7" t="b">
        <v>0</v>
      </c>
      <c r="M28" s="7" t="b">
        <v>0</v>
      </c>
      <c r="N28" s="7" t="b">
        <v>0</v>
      </c>
      <c r="O28" s="7" t="b">
        <v>0</v>
      </c>
      <c r="P28" s="7" t="b">
        <v>0</v>
      </c>
      <c r="Q28" s="7" t="b">
        <v>0</v>
      </c>
      <c r="R28" s="7" t="b">
        <v>0</v>
      </c>
      <c r="S28" s="7" t="b">
        <v>0</v>
      </c>
      <c r="T28" s="7" t="b">
        <v>0</v>
      </c>
      <c r="U28" s="7" t="b">
        <v>0</v>
      </c>
      <c r="V28" s="7" t="b">
        <v>0</v>
      </c>
      <c r="W28" s="7" t="b">
        <v>0</v>
      </c>
      <c r="X28" s="7" t="b">
        <v>0</v>
      </c>
      <c r="Y28" s="7" t="b">
        <v>0</v>
      </c>
      <c r="Z28" s="7" t="b">
        <v>0</v>
      </c>
      <c r="AA28" s="7" t="b">
        <v>0</v>
      </c>
    </row>
    <row r="29" ht="15.75" hidden="1" customHeight="1">
      <c r="A29" s="3" t="s">
        <v>30</v>
      </c>
      <c r="B29" s="23"/>
      <c r="C29" s="22">
        <f t="shared" ref="C29:R29" si="15">IF(C$28,C18,(1-C18))</f>
        <v>0.29999999999999999</v>
      </c>
      <c r="D29" s="22">
        <f t="shared" si="15"/>
        <v>0.20000000000000001</v>
      </c>
      <c r="E29" s="22">
        <f t="shared" si="15"/>
        <v>0.84999999999999998</v>
      </c>
      <c r="F29" s="22">
        <f t="shared" si="15"/>
        <v>0.92500000000000004</v>
      </c>
      <c r="G29" s="22">
        <f t="shared" si="15"/>
        <v>0.40000000000000002</v>
      </c>
      <c r="H29" s="22" t="str">
        <f t="shared" si="15"/>
        <v>#VALUE!</v>
      </c>
      <c r="I29" s="22" t="str">
        <f t="shared" si="15"/>
        <v>#VALUE!</v>
      </c>
      <c r="J29" s="22" t="str">
        <f t="shared" si="15"/>
        <v>#VALUE!</v>
      </c>
      <c r="K29" s="22" t="str">
        <f t="shared" si="15"/>
        <v>#VALUE!</v>
      </c>
      <c r="L29" s="22" t="str">
        <f t="shared" si="15"/>
        <v>#VALUE!</v>
      </c>
      <c r="M29" s="22" t="str">
        <f t="shared" si="15"/>
        <v>#VALUE!</v>
      </c>
      <c r="N29" s="22" t="str">
        <f t="shared" si="15"/>
        <v>#VALUE!</v>
      </c>
      <c r="O29" s="22" t="str">
        <f t="shared" si="15"/>
        <v>#VALUE!</v>
      </c>
      <c r="P29" s="22" t="str">
        <f t="shared" si="15"/>
        <v>#VALUE!</v>
      </c>
      <c r="Q29" s="22" t="str">
        <f t="shared" si="15"/>
        <v>#VALUE!</v>
      </c>
      <c r="R29" s="22" t="str">
        <f t="shared" si="15"/>
        <v>#VALUE!</v>
      </c>
      <c r="S29" s="22"/>
      <c r="T29" s="22"/>
      <c r="U29" s="22"/>
      <c r="V29" s="22"/>
      <c r="W29" s="22"/>
      <c r="X29" s="22"/>
      <c r="Y29" s="22"/>
      <c r="Z29" s="22"/>
      <c r="AA29" s="22"/>
    </row>
    <row r="30" ht="15.75" hidden="1" customHeight="1">
      <c r="A30" s="3" t="s">
        <v>32</v>
      </c>
      <c r="B30" s="23"/>
      <c r="C30" s="22">
        <f t="shared" ref="C30:R30" si="16">IF(C$28,C21,(1-C21))</f>
        <v>0.98750000000000004</v>
      </c>
      <c r="D30" s="22">
        <f t="shared" si="16"/>
        <v>0.98750000000000004</v>
      </c>
      <c r="E30" s="22">
        <f t="shared" si="16"/>
        <v>0.98750000000000004</v>
      </c>
      <c r="F30" s="22">
        <f t="shared" si="16"/>
        <v>0.99250000000000005</v>
      </c>
      <c r="G30" s="22">
        <f t="shared" si="16"/>
        <v>0.80000000000000004</v>
      </c>
      <c r="H30" s="22" t="str">
        <f t="shared" si="16"/>
        <v>#VALUE!</v>
      </c>
      <c r="I30" s="22" t="str">
        <f t="shared" si="16"/>
        <v>#VALUE!</v>
      </c>
      <c r="J30" s="22" t="str">
        <f t="shared" si="16"/>
        <v>#VALUE!</v>
      </c>
      <c r="K30" s="22" t="str">
        <f t="shared" si="16"/>
        <v>#VALUE!</v>
      </c>
      <c r="L30" s="22" t="str">
        <f t="shared" si="16"/>
        <v>#VALUE!</v>
      </c>
      <c r="M30" s="22" t="str">
        <f t="shared" si="16"/>
        <v>#VALUE!</v>
      </c>
      <c r="N30" s="22" t="str">
        <f t="shared" si="16"/>
        <v>#VALUE!</v>
      </c>
      <c r="O30" s="22" t="str">
        <f t="shared" si="16"/>
        <v>#VALUE!</v>
      </c>
      <c r="P30" s="22" t="str">
        <f t="shared" si="16"/>
        <v>#VALUE!</v>
      </c>
      <c r="Q30" s="22" t="str">
        <f t="shared" si="16"/>
        <v>#VALUE!</v>
      </c>
      <c r="R30" s="22" t="str">
        <f t="shared" si="16"/>
        <v>#VALUE!</v>
      </c>
      <c r="S30" s="22"/>
      <c r="T30" s="22"/>
      <c r="U30" s="22"/>
      <c r="V30" s="22"/>
      <c r="W30" s="22"/>
      <c r="X30" s="22"/>
      <c r="Y30" s="22"/>
      <c r="Z30" s="22"/>
      <c r="AA30" s="22"/>
    </row>
    <row r="31" ht="15.75" hidden="1" customHeight="1">
      <c r="A31" s="3" t="s">
        <v>35</v>
      </c>
      <c r="B31" s="23"/>
      <c r="C31" s="22">
        <f t="shared" ref="C31:R31" si="17">C29 * B33</f>
        <v>0.25</v>
      </c>
      <c r="D31" s="22">
        <f t="shared" si="17"/>
        <v>0.1206030151</v>
      </c>
      <c r="E31" s="22">
        <f t="shared" si="17"/>
        <v>0.19997549319999999</v>
      </c>
      <c r="F31" s="22">
        <f t="shared" si="17"/>
        <v>0.1936629148</v>
      </c>
      <c r="G31" s="22">
        <f t="shared" si="17"/>
        <v>7.9177956019999995e-02</v>
      </c>
      <c r="H31" s="22" t="str">
        <f t="shared" si="17"/>
        <v>#VALUE!</v>
      </c>
      <c r="I31" s="22" t="str">
        <f t="shared" si="17"/>
        <v>#VALUE!</v>
      </c>
      <c r="J31" s="22" t="str">
        <f t="shared" si="17"/>
        <v>#VALUE!</v>
      </c>
      <c r="K31" s="22" t="str">
        <f t="shared" si="17"/>
        <v>#VALUE!</v>
      </c>
      <c r="L31" s="22" t="str">
        <f t="shared" si="17"/>
        <v>#VALUE!</v>
      </c>
      <c r="M31" s="22" t="str">
        <f t="shared" si="17"/>
        <v>#VALUE!</v>
      </c>
      <c r="N31" s="22" t="str">
        <f t="shared" si="17"/>
        <v>#VALUE!</v>
      </c>
      <c r="O31" s="22" t="str">
        <f t="shared" si="17"/>
        <v>#VALUE!</v>
      </c>
      <c r="P31" s="22" t="str">
        <f t="shared" si="17"/>
        <v>#VALUE!</v>
      </c>
      <c r="Q31" s="22" t="str">
        <f t="shared" si="17"/>
        <v>#VALUE!</v>
      </c>
      <c r="R31" s="22" t="str">
        <f t="shared" si="17"/>
        <v>#VALUE!</v>
      </c>
      <c r="S31" s="22"/>
      <c r="T31" s="22"/>
      <c r="U31" s="22"/>
      <c r="V31" s="22"/>
      <c r="W31" s="22"/>
      <c r="X31" s="22"/>
      <c r="Y31" s="22"/>
      <c r="Z31" s="22"/>
      <c r="AA31" s="22"/>
    </row>
    <row r="32" ht="15.75" hidden="1" customHeight="1">
      <c r="A32" s="3" t="s">
        <v>36</v>
      </c>
      <c r="B32" s="23"/>
      <c r="C32" s="22">
        <f t="shared" ref="C32:R32" si="18">C31 + (C30 * (1-B33))</f>
        <v>0.41458333330000002</v>
      </c>
      <c r="D32" s="22">
        <f t="shared" si="18"/>
        <v>0.51262562810000001</v>
      </c>
      <c r="E32" s="22">
        <f t="shared" si="18"/>
        <v>0.9551510232</v>
      </c>
      <c r="F32" s="22">
        <f t="shared" si="18"/>
        <v>0.97836784139999999</v>
      </c>
      <c r="G32" s="22">
        <f t="shared" si="18"/>
        <v>0.72082204400000005</v>
      </c>
      <c r="H32" s="22" t="str">
        <f t="shared" si="18"/>
        <v>#VALUE!</v>
      </c>
      <c r="I32" s="22" t="str">
        <f t="shared" si="18"/>
        <v>#VALUE!</v>
      </c>
      <c r="J32" s="22" t="str">
        <f t="shared" si="18"/>
        <v>#VALUE!</v>
      </c>
      <c r="K32" s="22" t="str">
        <f t="shared" si="18"/>
        <v>#VALUE!</v>
      </c>
      <c r="L32" s="22" t="str">
        <f t="shared" si="18"/>
        <v>#VALUE!</v>
      </c>
      <c r="M32" s="22" t="str">
        <f t="shared" si="18"/>
        <v>#VALUE!</v>
      </c>
      <c r="N32" s="22" t="str">
        <f t="shared" si="18"/>
        <v>#VALUE!</v>
      </c>
      <c r="O32" s="22" t="str">
        <f t="shared" si="18"/>
        <v>#VALUE!</v>
      </c>
      <c r="P32" s="22" t="str">
        <f t="shared" si="18"/>
        <v>#VALUE!</v>
      </c>
      <c r="Q32" s="22" t="str">
        <f t="shared" si="18"/>
        <v>#VALUE!</v>
      </c>
      <c r="R32" s="22" t="str">
        <f t="shared" si="18"/>
        <v>#VALUE!</v>
      </c>
      <c r="S32" s="22"/>
      <c r="T32" s="22"/>
      <c r="U32" s="22"/>
      <c r="V32" s="22"/>
      <c r="W32" s="22"/>
      <c r="X32" s="22"/>
      <c r="Y32" s="22"/>
      <c r="Z32" s="22"/>
      <c r="AA32" s="22"/>
    </row>
    <row r="33" ht="15.75" hidden="1" customHeight="1">
      <c r="A33" s="3" t="s">
        <v>37</v>
      </c>
      <c r="B33" s="22">
        <f>$B$12</f>
        <v>0.83333333330000003</v>
      </c>
      <c r="C33" s="22">
        <f t="shared" ref="C33:R33" si="19">C31/C32</f>
        <v>0.60301507539999999</v>
      </c>
      <c r="D33" s="22">
        <f t="shared" si="19"/>
        <v>0.2352652861</v>
      </c>
      <c r="E33" s="22">
        <f t="shared" si="19"/>
        <v>0.20936531329999999</v>
      </c>
      <c r="F33" s="22">
        <f t="shared" si="19"/>
        <v>0.19794489009999999</v>
      </c>
      <c r="G33" s="22">
        <f t="shared" si="19"/>
        <v>0.1098439715</v>
      </c>
      <c r="H33" s="22" t="str">
        <f t="shared" si="19"/>
        <v>#VALUE!</v>
      </c>
      <c r="I33" s="22" t="str">
        <f t="shared" si="19"/>
        <v>#VALUE!</v>
      </c>
      <c r="J33" s="22" t="str">
        <f t="shared" si="19"/>
        <v>#VALUE!</v>
      </c>
      <c r="K33" s="22" t="str">
        <f t="shared" si="19"/>
        <v>#VALUE!</v>
      </c>
      <c r="L33" s="22" t="str">
        <f t="shared" si="19"/>
        <v>#VALUE!</v>
      </c>
      <c r="M33" s="22" t="str">
        <f t="shared" si="19"/>
        <v>#VALUE!</v>
      </c>
      <c r="N33" s="22" t="str">
        <f t="shared" si="19"/>
        <v>#VALUE!</v>
      </c>
      <c r="O33" s="22" t="str">
        <f t="shared" si="19"/>
        <v>#VALUE!</v>
      </c>
      <c r="P33" s="22" t="str">
        <f t="shared" si="19"/>
        <v>#VALUE!</v>
      </c>
      <c r="Q33" s="22" t="str">
        <f t="shared" si="19"/>
        <v>#VALUE!</v>
      </c>
      <c r="R33" s="22" t="str">
        <f t="shared" si="19"/>
        <v>#VALUE!</v>
      </c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/>
    <row r="35" ht="15.75" customHeight="1">
      <c r="A35" s="3" t="s">
        <v>38</v>
      </c>
      <c r="B35" s="22">
        <f t="array" ref="B35">INDEX(33:33, MATCH(99^99,33:33, 1))</f>
        <v>0.1098439715</v>
      </c>
    </row>
    <row r="36" ht="15.75" customHeight="1">
      <c r="A36" s="3" t="s">
        <v>39</v>
      </c>
      <c r="B36" s="6" t="b">
        <f>B35&gt;A26</f>
        <v>0</v>
      </c>
    </row>
    <row r="37" ht="15.75" customHeight="1">
      <c r="A37" s="24" t="str">
        <f>$A$7&amp;" is "&amp;IF(B36,"ON","OFF")</f>
        <v xml:space="preserve">anyone_home is OFF</v>
      </c>
    </row>
    <row r="38" ht="15.75" customHeight="1"/>
    <row r="39" ht="15.75" customHeight="1"/>
    <row r="40" ht="15.75" customHeight="1">
      <c r="A40" s="14" t="str">
        <f>"7. Change Threshold to get desired performance. Increase to reduce "&amp;$A$7&amp;" turning on falesly. Reduce the threshold to reduce it turning off falsely."</f>
        <v xml:space="preserve">7. Change Threshold to get desired performance. Increase to reduce anyone_home turning on falesly. Reduce the threshold to reduce it turning off falsely.</v>
      </c>
    </row>
    <row r="41" ht="15.75" customHeight="1"/>
    <row r="42" ht="15.75" customHeight="1">
      <c r="A42" s="25" t="s">
        <v>40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G2:H2"/>
    <mergeCell ref="A3:A5"/>
    <mergeCell ref="G3:H3"/>
    <mergeCell ref="G4:H4"/>
    <mergeCell ref="A37:B38"/>
  </mergeCells>
  <hyperlinks>
    <hyperlink r:id="rId1" location="full-examples" ref="A3"/>
    <hyperlink r:id="rId1" location="estimating-probabilities" ref="A4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notBetween" id="{00370076-0093-4DC2-A9CC-001F001C0005}">
            <xm:f>0.001</xm:f>
            <xm:f>23.999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A11</xm:sqref>
        </x14:conditionalFormatting>
        <x14:conditionalFormatting xmlns:xm="http://schemas.microsoft.com/office/excel/2006/main">
          <x14:cfRule type="cellIs" priority="7" operator="notBetween" id="{00AE004F-005D-4384-B803-001C00010097}">
            <xm:f>0.0001</xm:f>
            <xm:f>0.9999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A26</xm:sqref>
        </x14:conditionalFormatting>
        <x14:conditionalFormatting xmlns:xm="http://schemas.microsoft.com/office/excel/2006/main">
          <x14:cfRule type="expression" priority="6" id="{006D00EE-009F-4C8A-8B2C-00F9006D00AA}">
            <xm:f>NOT($B$36)</xm:f>
            <x14:dxf>
              <font/>
              <fill>
                <patternFill patternType="solid">
                  <fgColor rgb="FFBF9000"/>
                  <bgColor rgb="FFBF9000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A37:B38</xm:sqref>
        </x14:conditionalFormatting>
        <x14:conditionalFormatting xmlns:xm="http://schemas.microsoft.com/office/excel/2006/main">
          <x14:cfRule type="expression" priority="5" id="{00900036-009E-4796-86C7-0053008C006F}">
            <xm:f>$B$36</xm:f>
            <x14:dxf>
              <font/>
              <fill>
                <patternFill patternType="solid">
                  <fgColor rgb="FF38761D"/>
                  <bgColor rgb="FF38761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A37:B38</xm:sqref>
        </x14:conditionalFormatting>
        <x14:conditionalFormatting xmlns:xm="http://schemas.microsoft.com/office/excel/2006/main">
          <x14:cfRule type="cellIs" priority="4" operator="greaterThanOrEqual" id="{004700FB-0042-4F76-AD9B-00640070008D}">
            <xm:f>24-$A$11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A20 C20:AA20</xm:sqref>
        </x14:conditionalFormatting>
        <x14:conditionalFormatting xmlns:xm="http://schemas.microsoft.com/office/excel/2006/main">
          <x14:cfRule type="cellIs" priority="3" operator="greaterThanOrEqual" id="{00680014-00D3-4E6B-B54C-004D003A008E}">
            <xm:f>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A17 C17:AA17</xm:sqref>
        </x14:conditionalFormatting>
        <x14:conditionalFormatting xmlns:xm="http://schemas.microsoft.com/office/excel/2006/main">
          <x14:cfRule type="cellIs" priority="2" operator="greaterThan" id="{00BF003B-00C8-4B08-A5A3-00FF00FD00C5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A21</xm:sqref>
        </x14:conditionalFormatting>
        <x14:conditionalFormatting xmlns:xm="http://schemas.microsoft.com/office/excel/2006/main">
          <x14:cfRule type="cellIs" priority="1" operator="greaterThan" id="{002000FB-0072-4AC4-9F3D-005D007C006F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A18 C18:AA18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31.879999999999999"/>
    <col customWidth="1" min="2" max="2" width="33.421875"/>
    <col customWidth="1" min="3" max="3" width="33.57421875"/>
    <col customWidth="1" min="4" max="4" width="41.140625"/>
    <col customWidth="1" min="5" max="5" width="32.00390625"/>
    <col customWidth="1" min="6" max="6" width="31.7109375"/>
    <col customWidth="1" min="7" max="7" width="23.25"/>
  </cols>
  <sheetData>
    <row r="1" ht="15.75" customHeight="1">
      <c r="A1" s="1" t="s">
        <v>0</v>
      </c>
    </row>
    <row r="2" ht="15.75" customHeight="1">
      <c r="A2" s="2" t="s">
        <v>1</v>
      </c>
      <c r="C2" s="3" t="s">
        <v>2</v>
      </c>
    </row>
    <row r="3" ht="15.75" customHeight="1">
      <c r="A3" s="5" t="s">
        <v>5</v>
      </c>
      <c r="C3" s="6" t="s">
        <v>6</v>
      </c>
    </row>
    <row r="4" ht="15.75" customHeight="1">
      <c r="C4" s="7" t="s">
        <v>8</v>
      </c>
    </row>
    <row r="5" ht="15.75" customHeight="1"/>
    <row r="6" ht="15.75" customHeight="1">
      <c r="A6" s="3" t="s">
        <v>11</v>
      </c>
      <c r="D6" s="3" t="s">
        <v>12</v>
      </c>
      <c r="E6" s="9" t="s">
        <v>13</v>
      </c>
    </row>
    <row r="7" ht="15.75" customHeight="1">
      <c r="A7" s="7" t="s">
        <v>49</v>
      </c>
    </row>
    <row r="8" ht="15.75" customHeight="1"/>
    <row r="9" ht="15.75" customHeight="1">
      <c r="A9" s="3" t="s">
        <v>15</v>
      </c>
    </row>
    <row r="10" ht="43.5" customHeight="1">
      <c r="A10" s="10" t="str">
        <f>$E$6&amp;" how many hours is "&amp;A7</f>
        <v xml:space="preserve">Fill below. On an average day - including weekends, how many hours is thuis</v>
      </c>
    </row>
    <row r="11" ht="15.75" customHeight="1">
      <c r="A11" s="11">
        <v>14</v>
      </c>
      <c r="B11" s="2"/>
    </row>
    <row r="12" ht="15.75" customHeight="1">
      <c r="A12" s="3" t="s">
        <v>16</v>
      </c>
      <c r="B12" s="21">
        <f>A11/24</f>
        <v>0.58333333330000003</v>
      </c>
    </row>
    <row r="13" ht="15.75" customHeight="1"/>
    <row r="14" ht="15.75" customHeight="1">
      <c r="A14" s="3" t="s">
        <v>17</v>
      </c>
      <c r="B14" s="3" t="s">
        <v>18</v>
      </c>
      <c r="C14" s="7" t="s">
        <v>50</v>
      </c>
      <c r="D14" s="7" t="s">
        <v>51</v>
      </c>
      <c r="E14" s="7" t="s">
        <v>52</v>
      </c>
      <c r="F14" s="7" t="s">
        <v>53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5.75" customHeight="1">
      <c r="A15" s="3" t="s">
        <v>24</v>
      </c>
      <c r="B15" s="3" t="s">
        <v>25</v>
      </c>
      <c r="C15" s="7" t="s">
        <v>47</v>
      </c>
      <c r="D15" s="7" t="s">
        <v>47</v>
      </c>
      <c r="E15" s="7" t="s">
        <v>47</v>
      </c>
      <c r="F15" s="7" t="s">
        <v>47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37.59999999999999" customHeight="1">
      <c r="B16" s="14" t="s">
        <v>29</v>
      </c>
      <c r="C16" s="16" t="str">
        <f t="shared" ref="C16:R16" si="20">$E$6&amp;" of the "&amp;$A$11&amp;" hours when "&amp;$A$7&amp;", how many hours is "&amp;C14&amp;" "&amp;C15</f>
        <v xml:space="preserve">Fill below. On an average day - including weekends, of the 14 hours when thuis, how many hours is device_tracker.gphone_ping home</v>
      </c>
      <c r="D16" s="16" t="str">
        <f t="shared" si="20"/>
        <v xml:space="preserve">Fill below. On an average day - including weekends, of the 14 hours when thuis, how many hours is device_tracker.gphone_2 home</v>
      </c>
      <c r="E16" s="16" t="str">
        <f t="shared" si="20"/>
        <v xml:space="preserve">Fill below. On an average day - including weekends, of the 14 hours when thuis, how many hours is sensor.gphone_bt_thuis home</v>
      </c>
      <c r="F16" s="16" t="str">
        <f t="shared" si="20"/>
        <v xml:space="preserve">Fill below. On an average day - including weekends, of the 14 hours when thuis, how many hours is device_tracker.gphone_detect home</v>
      </c>
      <c r="G16" s="16" t="str">
        <f t="shared" si="20"/>
        <v xml:space="preserve">Fill below. On an average day - including weekends, of the 14 hours when thuis, how many hours is</v>
      </c>
      <c r="H16" s="16" t="str">
        <f t="shared" si="20"/>
        <v xml:space="preserve">Fill below. On an average day - including weekends, of the 14 hours when thuis, how many hours is</v>
      </c>
      <c r="I16" s="16" t="str">
        <f t="shared" si="20"/>
        <v xml:space="preserve">Fill below. On an average day - including weekends, of the 14 hours when thuis, how many hours is</v>
      </c>
      <c r="J16" s="16" t="str">
        <f t="shared" si="20"/>
        <v xml:space="preserve">Fill below. On an average day - including weekends, of the 14 hours when thuis, how many hours is</v>
      </c>
      <c r="K16" s="16" t="str">
        <f t="shared" si="20"/>
        <v xml:space="preserve">Fill below. On an average day - including weekends, of the 14 hours when thuis, how many hours is</v>
      </c>
      <c r="L16" s="16" t="str">
        <f t="shared" si="20"/>
        <v xml:space="preserve">Fill below. On an average day - including weekends, of the 14 hours when thuis, how many hours is</v>
      </c>
      <c r="M16" s="16" t="str">
        <f t="shared" si="20"/>
        <v xml:space="preserve">Fill below. On an average day - including weekends, of the 14 hours when thuis, how many hours is</v>
      </c>
      <c r="N16" s="16" t="str">
        <f t="shared" si="20"/>
        <v xml:space="preserve">Fill below. On an average day - including weekends, of the 14 hours when thuis, how many hours is</v>
      </c>
      <c r="O16" s="16" t="str">
        <f t="shared" si="20"/>
        <v xml:space="preserve">Fill below. On an average day - including weekends, of the 14 hours when thuis, how many hours is</v>
      </c>
      <c r="P16" s="16" t="str">
        <f t="shared" si="20"/>
        <v xml:space="preserve">Fill below. On an average day - including weekends, of the 14 hours when thuis, how many hours is</v>
      </c>
      <c r="Q16" s="16" t="str">
        <f t="shared" si="20"/>
        <v xml:space="preserve">Fill below. On an average day - including weekends, of the 14 hours when thuis, how many hours is</v>
      </c>
      <c r="R16" s="16" t="str">
        <f t="shared" si="20"/>
        <v xml:space="preserve">Fill below. On an average day - including weekends, of the 14 hours when thuis, how many hours is</v>
      </c>
      <c r="S16" s="17"/>
      <c r="T16" s="17"/>
      <c r="U16" s="17"/>
      <c r="V16" s="17"/>
      <c r="W16" s="17"/>
      <c r="X16" s="17"/>
      <c r="Y16" s="17"/>
      <c r="Z16" s="17"/>
      <c r="AA16" s="17"/>
    </row>
    <row r="17" ht="15.75" customHeight="1">
      <c r="A17" s="2"/>
      <c r="B17" s="3" t="str">
        <f>"Hours to_state is true when "&amp;$A$7&amp;":"</f>
        <v xml:space="preserve">Hours to_state is true when thuis:</v>
      </c>
      <c r="C17" s="11">
        <v>13.199999999999999</v>
      </c>
      <c r="D17" s="11">
        <v>13.5</v>
      </c>
      <c r="E17" s="11">
        <v>13.5</v>
      </c>
      <c r="F17" s="11">
        <v>13.800000000000001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5.75" customHeight="1">
      <c r="A18" s="18"/>
      <c r="B18" s="3" t="s">
        <v>30</v>
      </c>
      <c r="C18" s="20">
        <f t="shared" ref="C18:R18" si="21">IF(AND(C17&gt;0,C17&lt;$A$11), C17/$A$11, "NA")</f>
        <v>0.9428571429</v>
      </c>
      <c r="D18" s="20">
        <f t="shared" si="21"/>
        <v>0.96428571429999999</v>
      </c>
      <c r="E18" s="20">
        <f t="shared" si="21"/>
        <v>0.96428571429999999</v>
      </c>
      <c r="F18" s="20">
        <f t="shared" si="21"/>
        <v>0.98571428569999997</v>
      </c>
      <c r="G18" s="20" t="str">
        <f t="shared" si="21"/>
        <v>NA</v>
      </c>
      <c r="H18" s="20" t="str">
        <f t="shared" si="21"/>
        <v>NA</v>
      </c>
      <c r="I18" s="20" t="str">
        <f t="shared" si="21"/>
        <v>NA</v>
      </c>
      <c r="J18" s="20" t="str">
        <f t="shared" si="21"/>
        <v>NA</v>
      </c>
      <c r="K18" s="20" t="str">
        <f t="shared" si="21"/>
        <v>NA</v>
      </c>
      <c r="L18" s="20" t="str">
        <f t="shared" si="21"/>
        <v>NA</v>
      </c>
      <c r="M18" s="20" t="str">
        <f t="shared" si="21"/>
        <v>NA</v>
      </c>
      <c r="N18" s="20" t="str">
        <f t="shared" si="21"/>
        <v>NA</v>
      </c>
      <c r="O18" s="20" t="str">
        <f t="shared" si="21"/>
        <v>NA</v>
      </c>
      <c r="P18" s="20" t="str">
        <f t="shared" si="21"/>
        <v>NA</v>
      </c>
      <c r="Q18" s="20" t="str">
        <f t="shared" si="21"/>
        <v>NA</v>
      </c>
      <c r="R18" s="20" t="str">
        <f t="shared" si="21"/>
        <v>NA</v>
      </c>
      <c r="S18" s="20"/>
      <c r="T18" s="20"/>
      <c r="U18" s="20"/>
      <c r="V18" s="20"/>
      <c r="W18" s="20"/>
      <c r="X18" s="20"/>
      <c r="Y18" s="20"/>
      <c r="Z18" s="20"/>
      <c r="AA18" s="20"/>
    </row>
    <row r="19" ht="121.5" customHeight="1">
      <c r="B19" s="14" t="s">
        <v>31</v>
      </c>
      <c r="C19" s="16" t="str">
        <f t="shared" ref="C19:R19" si="22">$E$6&amp;" of the "&amp;24 - $A$11&amp;" hours when not "&amp;$A$7&amp;", how many hours is "&amp;C14&amp;" "&amp;C15</f>
        <v xml:space="preserve">Fill below. On an average day - including weekends, of the 10 hours when not thuis, how many hours is device_tracker.gphone_ping home</v>
      </c>
      <c r="D19" s="16" t="str">
        <f t="shared" si="22"/>
        <v xml:space="preserve">Fill below. On an average day - including weekends, of the 10 hours when not thuis, how many hours is device_tracker.gphone_2 home</v>
      </c>
      <c r="E19" s="16" t="str">
        <f t="shared" si="22"/>
        <v xml:space="preserve">Fill below. On an average day - including weekends, of the 10 hours when not thuis, how many hours is sensor.gphone_bt_thuis home</v>
      </c>
      <c r="F19" s="16" t="str">
        <f t="shared" si="22"/>
        <v xml:space="preserve">Fill below. On an average day - including weekends, of the 10 hours when not thuis, how many hours is device_tracker.gphone_detect home</v>
      </c>
      <c r="G19" s="16" t="str">
        <f t="shared" si="22"/>
        <v xml:space="preserve">Fill below. On an average day - including weekends, of the 10 hours when not thuis, how many hours is</v>
      </c>
      <c r="H19" s="16" t="str">
        <f t="shared" si="22"/>
        <v xml:space="preserve">Fill below. On an average day - including weekends, of the 10 hours when not thuis, how many hours is</v>
      </c>
      <c r="I19" s="16" t="str">
        <f t="shared" si="22"/>
        <v xml:space="preserve">Fill below. On an average day - including weekends, of the 10 hours when not thuis, how many hours is</v>
      </c>
      <c r="J19" s="16" t="str">
        <f t="shared" si="22"/>
        <v xml:space="preserve">Fill below. On an average day - including weekends, of the 10 hours when not thuis, how many hours is</v>
      </c>
      <c r="K19" s="16" t="str">
        <f t="shared" si="22"/>
        <v xml:space="preserve">Fill below. On an average day - including weekends, of the 10 hours when not thuis, how many hours is</v>
      </c>
      <c r="L19" s="16" t="str">
        <f t="shared" si="22"/>
        <v xml:space="preserve">Fill below. On an average day - including weekends, of the 10 hours when not thuis, how many hours is</v>
      </c>
      <c r="M19" s="16" t="str">
        <f t="shared" si="22"/>
        <v xml:space="preserve">Fill below. On an average day - including weekends, of the 10 hours when not thuis, how many hours is</v>
      </c>
      <c r="N19" s="16" t="str">
        <f t="shared" si="22"/>
        <v xml:space="preserve">Fill below. On an average day - including weekends, of the 10 hours when not thuis, how many hours is</v>
      </c>
      <c r="O19" s="16" t="str">
        <f t="shared" si="22"/>
        <v xml:space="preserve">Fill below. On an average day - including weekends, of the 10 hours when not thuis, how many hours is</v>
      </c>
      <c r="P19" s="16" t="str">
        <f t="shared" si="22"/>
        <v xml:space="preserve">Fill below. On an average day - including weekends, of the 10 hours when not thuis, how many hours is</v>
      </c>
      <c r="Q19" s="16" t="str">
        <f t="shared" si="22"/>
        <v xml:space="preserve">Fill below. On an average day - including weekends, of the 10 hours when not thuis, how many hours is</v>
      </c>
      <c r="R19" s="16" t="str">
        <f t="shared" si="22"/>
        <v xml:space="preserve">Fill below. On an average day - including weekends, of the 10 hours when not thuis, how many hours is</v>
      </c>
      <c r="S19" s="17"/>
      <c r="T19" s="17"/>
      <c r="U19" s="17"/>
      <c r="V19" s="17"/>
      <c r="W19" s="17"/>
      <c r="X19" s="17"/>
      <c r="Y19" s="17"/>
      <c r="Z19" s="17"/>
      <c r="AA19" s="17"/>
    </row>
    <row r="20" ht="15.75" customHeight="1">
      <c r="B20" s="3" t="str">
        <f>"Hours to_state is true when not "&amp;$A$7&amp;":"</f>
        <v xml:space="preserve">Hours to_state is true when not thuis:</v>
      </c>
      <c r="C20" s="11">
        <v>0.80000000000000004</v>
      </c>
      <c r="D20" s="11">
        <v>0.5</v>
      </c>
      <c r="E20" s="11">
        <v>0.5</v>
      </c>
      <c r="F20" s="11">
        <v>0.20000000000000001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18"/>
      <c r="B21" s="3" t="s">
        <v>32</v>
      </c>
      <c r="C21" s="21">
        <f t="shared" ref="C21:R21" si="23">IF(AND(C20&gt;0,C20&lt;(24-$A$11)),C20/(24-$A$11),"NA")</f>
        <v>8.0000000000000002e-02</v>
      </c>
      <c r="D21" s="21">
        <f t="shared" si="23"/>
        <v>5.0000000000000003e-02</v>
      </c>
      <c r="E21" s="21">
        <f t="shared" si="23"/>
        <v>5.0000000000000003e-02</v>
      </c>
      <c r="F21" s="21">
        <f t="shared" si="23"/>
        <v>2.e-02</v>
      </c>
      <c r="G21" s="21" t="str">
        <f t="shared" si="23"/>
        <v>NA</v>
      </c>
      <c r="H21" s="21" t="str">
        <f t="shared" si="23"/>
        <v>NA</v>
      </c>
      <c r="I21" s="21" t="str">
        <f t="shared" si="23"/>
        <v>NA</v>
      </c>
      <c r="J21" s="21" t="str">
        <f t="shared" si="23"/>
        <v>NA</v>
      </c>
      <c r="K21" s="21" t="str">
        <f t="shared" si="23"/>
        <v>NA</v>
      </c>
      <c r="L21" s="21" t="str">
        <f t="shared" si="23"/>
        <v>NA</v>
      </c>
      <c r="M21" s="21" t="str">
        <f t="shared" si="23"/>
        <v>NA</v>
      </c>
      <c r="N21" s="21" t="str">
        <f t="shared" si="23"/>
        <v>NA</v>
      </c>
      <c r="O21" s="21" t="str">
        <f t="shared" si="23"/>
        <v>NA</v>
      </c>
      <c r="P21" s="21" t="str">
        <f t="shared" si="23"/>
        <v>NA</v>
      </c>
      <c r="Q21" s="21" t="str">
        <f t="shared" si="23"/>
        <v>NA</v>
      </c>
      <c r="R21" s="21" t="str">
        <f t="shared" si="23"/>
        <v>NA</v>
      </c>
      <c r="S21" s="21"/>
      <c r="T21" s="21"/>
      <c r="U21" s="21"/>
      <c r="V21" s="21"/>
      <c r="W21" s="21"/>
      <c r="X21" s="21"/>
      <c r="Y21" s="21"/>
      <c r="Z21" s="21"/>
      <c r="AA21" s="21"/>
    </row>
    <row r="22" ht="4.0999999999999996" customHeight="1"/>
    <row r="23" ht="4.0999999999999996" customHeight="1"/>
    <row r="24" ht="6.75" customHeight="1"/>
    <row r="25" ht="15.75" customHeight="1">
      <c r="A25" s="3" t="s">
        <v>33</v>
      </c>
    </row>
    <row r="26" ht="15.75" customHeight="1">
      <c r="A26" s="7">
        <v>0.5</v>
      </c>
    </row>
    <row r="27" ht="15.75" customHeight="1">
      <c r="C27" s="22" t="str">
        <f t="shared" ref="C27:R27" si="24">C14&amp;" is "&amp;C15</f>
        <v xml:space="preserve">device_tracker.gphone_ping is home</v>
      </c>
      <c r="D27" s="22" t="str">
        <f t="shared" si="24"/>
        <v xml:space="preserve">device_tracker.gphone_2 is home</v>
      </c>
      <c r="E27" s="22" t="str">
        <f t="shared" si="24"/>
        <v xml:space="preserve">sensor.gphone_bt_thuis is home</v>
      </c>
      <c r="F27" s="22" t="str">
        <f t="shared" si="24"/>
        <v xml:space="preserve">device_tracker.gphone_detect is home</v>
      </c>
      <c r="G27" s="22" t="str">
        <f t="shared" si="24"/>
        <v>is</v>
      </c>
      <c r="H27" s="22" t="str">
        <f t="shared" si="24"/>
        <v>is</v>
      </c>
      <c r="I27" s="22" t="str">
        <f t="shared" si="24"/>
        <v>is</v>
      </c>
      <c r="J27" s="22" t="str">
        <f t="shared" si="24"/>
        <v>is</v>
      </c>
      <c r="K27" s="22" t="str">
        <f t="shared" si="24"/>
        <v>is</v>
      </c>
      <c r="L27" s="22" t="str">
        <f t="shared" si="24"/>
        <v>is</v>
      </c>
      <c r="M27" s="22" t="str">
        <f t="shared" si="24"/>
        <v>is</v>
      </c>
      <c r="N27" s="22" t="str">
        <f t="shared" si="24"/>
        <v>is</v>
      </c>
      <c r="O27" s="22" t="str">
        <f t="shared" si="24"/>
        <v>is</v>
      </c>
      <c r="P27" s="22" t="str">
        <f t="shared" si="24"/>
        <v>is</v>
      </c>
      <c r="Q27" s="22" t="str">
        <f t="shared" si="24"/>
        <v>is</v>
      </c>
      <c r="R27" s="22" t="str">
        <f t="shared" si="24"/>
        <v>is</v>
      </c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>
      <c r="A28" s="3" t="s">
        <v>34</v>
      </c>
      <c r="C28" s="7" t="b">
        <v>0</v>
      </c>
      <c r="D28" s="7" t="b">
        <v>0</v>
      </c>
      <c r="E28" s="7" t="b">
        <v>0</v>
      </c>
      <c r="F28" s="7" t="b">
        <v>1</v>
      </c>
      <c r="G28" s="7" t="b">
        <v>1</v>
      </c>
      <c r="H28" s="7" t="b">
        <v>0</v>
      </c>
      <c r="I28" s="7" t="b">
        <v>0</v>
      </c>
      <c r="J28" s="7" t="b">
        <v>0</v>
      </c>
      <c r="K28" s="7" t="b">
        <v>0</v>
      </c>
      <c r="L28" s="7" t="b">
        <v>0</v>
      </c>
      <c r="M28" s="7" t="b">
        <v>0</v>
      </c>
      <c r="N28" s="7" t="b">
        <v>0</v>
      </c>
      <c r="O28" s="7" t="b">
        <v>0</v>
      </c>
      <c r="P28" s="7" t="b">
        <v>0</v>
      </c>
      <c r="Q28" s="7" t="b">
        <v>0</v>
      </c>
      <c r="R28" s="7" t="b">
        <v>0</v>
      </c>
      <c r="S28" s="7" t="b">
        <v>0</v>
      </c>
      <c r="T28" s="7" t="b">
        <v>0</v>
      </c>
      <c r="U28" s="7" t="b">
        <v>0</v>
      </c>
      <c r="V28" s="7" t="b">
        <v>0</v>
      </c>
      <c r="W28" s="7" t="b">
        <v>0</v>
      </c>
      <c r="X28" s="7" t="b">
        <v>0</v>
      </c>
      <c r="Y28" s="7" t="b">
        <v>0</v>
      </c>
      <c r="Z28" s="7" t="b">
        <v>0</v>
      </c>
      <c r="AA28" s="7" t="b">
        <v>0</v>
      </c>
    </row>
    <row r="29" ht="15.75" hidden="1" customHeight="1">
      <c r="A29" s="3" t="s">
        <v>30</v>
      </c>
      <c r="B29" s="23"/>
      <c r="C29" s="22">
        <f t="shared" ref="C29:R29" si="25">IF(C$28,C18,(1-C18))</f>
        <v>5.7142857140000003e-02</v>
      </c>
      <c r="D29" s="22">
        <f t="shared" si="25"/>
        <v>3.5714285710000002e-02</v>
      </c>
      <c r="E29" s="22">
        <f t="shared" si="25"/>
        <v>3.5714285710000002e-02</v>
      </c>
      <c r="F29" s="22">
        <f t="shared" si="25"/>
        <v>0.98571428569999997</v>
      </c>
      <c r="G29" s="22" t="str">
        <f t="shared" si="25"/>
        <v>NA</v>
      </c>
      <c r="H29" s="22" t="str">
        <f t="shared" si="25"/>
        <v>#VALUE!</v>
      </c>
      <c r="I29" s="22" t="str">
        <f t="shared" si="25"/>
        <v>#VALUE!</v>
      </c>
      <c r="J29" s="22" t="str">
        <f t="shared" si="25"/>
        <v>#VALUE!</v>
      </c>
      <c r="K29" s="22" t="str">
        <f t="shared" si="25"/>
        <v>#VALUE!</v>
      </c>
      <c r="L29" s="22" t="str">
        <f t="shared" si="25"/>
        <v>#VALUE!</v>
      </c>
      <c r="M29" s="22" t="str">
        <f t="shared" si="25"/>
        <v>#VALUE!</v>
      </c>
      <c r="N29" s="22" t="str">
        <f t="shared" si="25"/>
        <v>#VALUE!</v>
      </c>
      <c r="O29" s="22" t="str">
        <f t="shared" si="25"/>
        <v>#VALUE!</v>
      </c>
      <c r="P29" s="22" t="str">
        <f t="shared" si="25"/>
        <v>#VALUE!</v>
      </c>
      <c r="Q29" s="22" t="str">
        <f t="shared" si="25"/>
        <v>#VALUE!</v>
      </c>
      <c r="R29" s="22" t="str">
        <f t="shared" si="25"/>
        <v>#VALUE!</v>
      </c>
      <c r="S29" s="22"/>
      <c r="T29" s="22"/>
      <c r="U29" s="22"/>
      <c r="V29" s="22"/>
      <c r="W29" s="22"/>
      <c r="X29" s="22"/>
      <c r="Y29" s="22"/>
      <c r="Z29" s="22"/>
      <c r="AA29" s="22"/>
    </row>
    <row r="30" ht="15.75" hidden="1" customHeight="1">
      <c r="A30" s="3" t="s">
        <v>32</v>
      </c>
      <c r="B30" s="23"/>
      <c r="C30" s="22">
        <f t="shared" ref="C30:R30" si="26">IF(C$28,C21,(1-C21))</f>
        <v>0.92000000000000004</v>
      </c>
      <c r="D30" s="22">
        <f t="shared" si="26"/>
        <v>0.94999999999999996</v>
      </c>
      <c r="E30" s="22">
        <f t="shared" si="26"/>
        <v>0.94999999999999996</v>
      </c>
      <c r="F30" s="22">
        <f t="shared" si="26"/>
        <v>2.e-02</v>
      </c>
      <c r="G30" s="22" t="str">
        <f t="shared" si="26"/>
        <v>NA</v>
      </c>
      <c r="H30" s="22" t="str">
        <f t="shared" si="26"/>
        <v>#VALUE!</v>
      </c>
      <c r="I30" s="22" t="str">
        <f t="shared" si="26"/>
        <v>#VALUE!</v>
      </c>
      <c r="J30" s="22" t="str">
        <f t="shared" si="26"/>
        <v>#VALUE!</v>
      </c>
      <c r="K30" s="22" t="str">
        <f t="shared" si="26"/>
        <v>#VALUE!</v>
      </c>
      <c r="L30" s="22" t="str">
        <f t="shared" si="26"/>
        <v>#VALUE!</v>
      </c>
      <c r="M30" s="22" t="str">
        <f t="shared" si="26"/>
        <v>#VALUE!</v>
      </c>
      <c r="N30" s="22" t="str">
        <f t="shared" si="26"/>
        <v>#VALUE!</v>
      </c>
      <c r="O30" s="22" t="str">
        <f t="shared" si="26"/>
        <v>#VALUE!</v>
      </c>
      <c r="P30" s="22" t="str">
        <f t="shared" si="26"/>
        <v>#VALUE!</v>
      </c>
      <c r="Q30" s="22" t="str">
        <f t="shared" si="26"/>
        <v>#VALUE!</v>
      </c>
      <c r="R30" s="22" t="str">
        <f t="shared" si="26"/>
        <v>#VALUE!</v>
      </c>
      <c r="S30" s="22"/>
      <c r="T30" s="22"/>
      <c r="U30" s="22"/>
      <c r="V30" s="22"/>
      <c r="W30" s="22"/>
      <c r="X30" s="22"/>
      <c r="Y30" s="22"/>
      <c r="Z30" s="22"/>
      <c r="AA30" s="22"/>
    </row>
    <row r="31" ht="15.75" hidden="1" customHeight="1">
      <c r="A31" s="3" t="s">
        <v>35</v>
      </c>
      <c r="B31" s="23"/>
      <c r="C31" s="22">
        <f t="shared" ref="C31:R31" si="27">C29 * B33</f>
        <v>3.3333333329999999e-02</v>
      </c>
      <c r="D31" s="22">
        <f t="shared" si="27"/>
        <v>2.8571428570000001e-03</v>
      </c>
      <c r="E31" s="22">
        <f t="shared" si="27"/>
        <v>1.163710841e-04</v>
      </c>
      <c r="F31" s="22">
        <f t="shared" si="27"/>
        <v>1.211257745e-04</v>
      </c>
      <c r="G31" s="22" t="str">
        <f t="shared" si="27"/>
        <v>#VALUE!</v>
      </c>
      <c r="H31" s="22" t="str">
        <f t="shared" si="27"/>
        <v>#VALUE!</v>
      </c>
      <c r="I31" s="22" t="str">
        <f t="shared" si="27"/>
        <v>#VALUE!</v>
      </c>
      <c r="J31" s="22" t="str">
        <f t="shared" si="27"/>
        <v>#VALUE!</v>
      </c>
      <c r="K31" s="22" t="str">
        <f t="shared" si="27"/>
        <v>#VALUE!</v>
      </c>
      <c r="L31" s="22" t="str">
        <f t="shared" si="27"/>
        <v>#VALUE!</v>
      </c>
      <c r="M31" s="22" t="str">
        <f t="shared" si="27"/>
        <v>#VALUE!</v>
      </c>
      <c r="N31" s="22" t="str">
        <f t="shared" si="27"/>
        <v>#VALUE!</v>
      </c>
      <c r="O31" s="22" t="str">
        <f t="shared" si="27"/>
        <v>#VALUE!</v>
      </c>
      <c r="P31" s="22" t="str">
        <f t="shared" si="27"/>
        <v>#VALUE!</v>
      </c>
      <c r="Q31" s="22" t="str">
        <f t="shared" si="27"/>
        <v>#VALUE!</v>
      </c>
      <c r="R31" s="22" t="str">
        <f t="shared" si="27"/>
        <v>#VALUE!</v>
      </c>
      <c r="S31" s="22"/>
      <c r="T31" s="22"/>
      <c r="U31" s="22"/>
      <c r="V31" s="22"/>
      <c r="W31" s="22"/>
      <c r="X31" s="22"/>
      <c r="Y31" s="22"/>
      <c r="Z31" s="22"/>
      <c r="AA31" s="22"/>
    </row>
    <row r="32" ht="15.75" hidden="1" customHeight="1">
      <c r="A32" s="3" t="s">
        <v>36</v>
      </c>
      <c r="B32" s="23"/>
      <c r="C32" s="22">
        <f t="shared" ref="C32:R32" si="28">C31 + (C30 * (1-B33))</f>
        <v>0.41666666670000002</v>
      </c>
      <c r="D32" s="22">
        <f t="shared" si="28"/>
        <v>0.87685714290000005</v>
      </c>
      <c r="E32" s="22">
        <f t="shared" si="28"/>
        <v>0.94702090019999996</v>
      </c>
      <c r="F32" s="22">
        <f t="shared" si="28"/>
        <v>2.0118668150000001e-02</v>
      </c>
      <c r="G32" s="22" t="str">
        <f t="shared" si="28"/>
        <v>#VALUE!</v>
      </c>
      <c r="H32" s="22" t="str">
        <f t="shared" si="28"/>
        <v>#VALUE!</v>
      </c>
      <c r="I32" s="22" t="str">
        <f t="shared" si="28"/>
        <v>#VALUE!</v>
      </c>
      <c r="J32" s="22" t="str">
        <f t="shared" si="28"/>
        <v>#VALUE!</v>
      </c>
      <c r="K32" s="22" t="str">
        <f t="shared" si="28"/>
        <v>#VALUE!</v>
      </c>
      <c r="L32" s="22" t="str">
        <f t="shared" si="28"/>
        <v>#VALUE!</v>
      </c>
      <c r="M32" s="22" t="str">
        <f t="shared" si="28"/>
        <v>#VALUE!</v>
      </c>
      <c r="N32" s="22" t="str">
        <f t="shared" si="28"/>
        <v>#VALUE!</v>
      </c>
      <c r="O32" s="22" t="str">
        <f t="shared" si="28"/>
        <v>#VALUE!</v>
      </c>
      <c r="P32" s="22" t="str">
        <f t="shared" si="28"/>
        <v>#VALUE!</v>
      </c>
      <c r="Q32" s="22" t="str">
        <f t="shared" si="28"/>
        <v>#VALUE!</v>
      </c>
      <c r="R32" s="22" t="str">
        <f t="shared" si="28"/>
        <v>#VALUE!</v>
      </c>
      <c r="S32" s="22"/>
      <c r="T32" s="22"/>
      <c r="U32" s="22"/>
      <c r="V32" s="22"/>
      <c r="W32" s="22"/>
      <c r="X32" s="22"/>
      <c r="Y32" s="22"/>
      <c r="Z32" s="22"/>
      <c r="AA32" s="22"/>
    </row>
    <row r="33" ht="15.75" hidden="1" customHeight="1">
      <c r="A33" s="3" t="s">
        <v>37</v>
      </c>
      <c r="B33" s="22">
        <f>$B$12</f>
        <v>0.58333333330000003</v>
      </c>
      <c r="C33" s="22">
        <f t="shared" ref="C33:R33" si="29">C31/C32</f>
        <v>8.0000000000000002e-02</v>
      </c>
      <c r="D33" s="22">
        <f t="shared" si="29"/>
        <v>3.2583903550000002e-03</v>
      </c>
      <c r="E33" s="22">
        <f t="shared" si="29"/>
        <v>1.228812206e-04</v>
      </c>
      <c r="F33" s="22">
        <f t="shared" si="29"/>
        <v>6.0205662539999996e-03</v>
      </c>
      <c r="G33" s="22" t="str">
        <f t="shared" si="29"/>
        <v>#VALUE!</v>
      </c>
      <c r="H33" s="22" t="str">
        <f t="shared" si="29"/>
        <v>#VALUE!</v>
      </c>
      <c r="I33" s="22" t="str">
        <f t="shared" si="29"/>
        <v>#VALUE!</v>
      </c>
      <c r="J33" s="22" t="str">
        <f t="shared" si="29"/>
        <v>#VALUE!</v>
      </c>
      <c r="K33" s="22" t="str">
        <f t="shared" si="29"/>
        <v>#VALUE!</v>
      </c>
      <c r="L33" s="22" t="str">
        <f t="shared" si="29"/>
        <v>#VALUE!</v>
      </c>
      <c r="M33" s="22" t="str">
        <f t="shared" si="29"/>
        <v>#VALUE!</v>
      </c>
      <c r="N33" s="22" t="str">
        <f t="shared" si="29"/>
        <v>#VALUE!</v>
      </c>
      <c r="O33" s="22" t="str">
        <f t="shared" si="29"/>
        <v>#VALUE!</v>
      </c>
      <c r="P33" s="22" t="str">
        <f t="shared" si="29"/>
        <v>#VALUE!</v>
      </c>
      <c r="Q33" s="22" t="str">
        <f t="shared" si="29"/>
        <v>#VALUE!</v>
      </c>
      <c r="R33" s="22" t="str">
        <f t="shared" si="29"/>
        <v>#VALUE!</v>
      </c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/>
    <row r="35" ht="15.75" customHeight="1">
      <c r="A35" s="3" t="s">
        <v>54</v>
      </c>
      <c r="B35" s="22">
        <f t="array" ref="B35">INDEX(33:33, MATCH(99^99,33:33, 1))</f>
        <v>6.0205662539999996e-03</v>
      </c>
    </row>
    <row r="36" ht="15.75" customHeight="1">
      <c r="A36" s="3" t="s">
        <v>39</v>
      </c>
      <c r="B36" s="6" t="b">
        <f>B35&gt;A26</f>
        <v>0</v>
      </c>
    </row>
    <row r="37" ht="15.75" customHeight="1">
      <c r="A37" s="24" t="str">
        <f>$A$7&amp;" is "&amp;IF(B36,"ON","OFF")</f>
        <v xml:space="preserve">thuis is OFF</v>
      </c>
    </row>
    <row r="38" ht="15.75" customHeight="1"/>
    <row r="39" ht="15.75" customHeight="1"/>
    <row r="40" ht="15.75" customHeight="1">
      <c r="A40" s="14" t="str">
        <f>"7. Change Threshold to get desired performance. Increase to reduce "&amp;$A$7&amp;" turning on falesly. Reduce the threshold to reduce it turning off falsely."</f>
        <v xml:space="preserve">7. Change Threshold to get desired performance. Increase to reduce thuis turning on falesly. Reduce the threshold to reduce it turning off falsely.</v>
      </c>
    </row>
    <row r="41" ht="15.75" customHeight="1"/>
    <row r="42" ht="120" customHeight="1">
      <c r="A42" s="25" t="s">
        <v>40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A5"/>
    <mergeCell ref="A37:B38"/>
  </mergeCells>
  <hyperlinks>
    <hyperlink r:id="rId1" location="full-examples" ref="A3"/>
    <hyperlink r:id="rId1" location="estimating-probabilities" ref="A4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notBetween" id="{00C600A4-002A-4D37-9536-003D007C00DE}">
            <xm:f>0.001</xm:f>
            <xm:f>23.999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A11</xm:sqref>
        </x14:conditionalFormatting>
        <x14:conditionalFormatting xmlns:xm="http://schemas.microsoft.com/office/excel/2006/main">
          <x14:cfRule type="cellIs" priority="7" operator="notBetween" id="{00E300FD-0005-400B-9799-00F1001C0061}">
            <xm:f>0.0001</xm:f>
            <xm:f>0.9999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A26</xm:sqref>
        </x14:conditionalFormatting>
        <x14:conditionalFormatting xmlns:xm="http://schemas.microsoft.com/office/excel/2006/main">
          <x14:cfRule type="expression" priority="6" id="{001D00B9-0030-4EF3-A81D-00D800FF00B6}">
            <xm:f>NOT($B$36)</xm:f>
            <x14:dxf>
              <font/>
              <fill>
                <patternFill patternType="solid">
                  <fgColor rgb="FFBF9000"/>
                  <bgColor rgb="FFBF9000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A37:B38</xm:sqref>
        </x14:conditionalFormatting>
        <x14:conditionalFormatting xmlns:xm="http://schemas.microsoft.com/office/excel/2006/main">
          <x14:cfRule type="expression" priority="5" id="{000F00C6-0095-4E04-93B7-00DD00CA0062}">
            <xm:f>$B$36</xm:f>
            <x14:dxf>
              <font/>
              <fill>
                <patternFill patternType="solid">
                  <fgColor rgb="FF38761D"/>
                  <bgColor rgb="FF38761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A37:B38</xm:sqref>
        </x14:conditionalFormatting>
        <x14:conditionalFormatting xmlns:xm="http://schemas.microsoft.com/office/excel/2006/main">
          <x14:cfRule type="cellIs" priority="4" operator="greaterThan" id="{006A005F-0055-4EE9-98F7-004C00DA00EF}">
            <xm:f>24-$A$11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A20 C20:AA20</xm:sqref>
        </x14:conditionalFormatting>
        <x14:conditionalFormatting xmlns:xm="http://schemas.microsoft.com/office/excel/2006/main">
          <x14:cfRule type="cellIs" priority="3" operator="greaterThan" id="{000F00B1-007C-40A0-9911-00A5000B00E7}">
            <xm:f>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A17 C17:AA17</xm:sqref>
        </x14:conditionalFormatting>
        <x14:conditionalFormatting xmlns:xm="http://schemas.microsoft.com/office/excel/2006/main">
          <x14:cfRule type="cellIs" priority="2" operator="greaterThan" id="{0076006B-0085-4C55-89D8-0011006000BD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A21</xm:sqref>
        </x14:conditionalFormatting>
        <x14:conditionalFormatting xmlns:xm="http://schemas.microsoft.com/office/excel/2006/main">
          <x14:cfRule type="cellIs" priority="1" operator="greaterThan" id="{006A00EF-0015-40FD-8154-004700040012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A18 C18:AA18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31.879999999999999"/>
    <col customWidth="1" min="2" max="2" width="30"/>
    <col customWidth="1" min="3" max="3" width="24.25"/>
    <col customWidth="1" min="4" max="4" width="23.379999999999999"/>
    <col customWidth="1" min="5" max="5" width="22.129999999999999"/>
    <col customWidth="1" min="6" max="6" width="19.629999999999999"/>
    <col customWidth="1" min="7" max="7" width="23.25"/>
  </cols>
  <sheetData>
    <row r="1" ht="15.75" customHeight="1">
      <c r="A1" s="1" t="s">
        <v>0</v>
      </c>
    </row>
    <row r="2" ht="15.75" customHeight="1">
      <c r="A2" s="2" t="s">
        <v>1</v>
      </c>
      <c r="C2" s="3" t="s">
        <v>2</v>
      </c>
    </row>
    <row r="3" ht="15.75" customHeight="1">
      <c r="A3" s="5" t="s">
        <v>5</v>
      </c>
      <c r="C3" s="6" t="s">
        <v>6</v>
      </c>
    </row>
    <row r="4" ht="15.75" customHeight="1">
      <c r="C4" s="7" t="s">
        <v>8</v>
      </c>
    </row>
    <row r="5" ht="15.75" customHeight="1"/>
    <row r="6" ht="15.75" customHeight="1">
      <c r="A6" s="3" t="s">
        <v>11</v>
      </c>
      <c r="D6" s="3" t="s">
        <v>12</v>
      </c>
      <c r="E6" s="9" t="s">
        <v>13</v>
      </c>
    </row>
    <row r="7" ht="15.75" customHeight="1">
      <c r="A7" s="7" t="s">
        <v>49</v>
      </c>
    </row>
    <row r="8" ht="15.75" customHeight="1"/>
    <row r="9" ht="15.75" customHeight="1">
      <c r="A9" s="3" t="s">
        <v>15</v>
      </c>
    </row>
    <row r="10" ht="15.75" customHeight="1">
      <c r="A10" s="10" t="str">
        <f>$E$6&amp;" how many hours is "&amp;A7</f>
        <v xml:space="preserve">Fill below. On an average day - including weekends, how many hours is thuis</v>
      </c>
    </row>
    <row r="11" ht="15.75" customHeight="1">
      <c r="A11" s="11"/>
      <c r="B11" s="2"/>
    </row>
    <row r="12" ht="15.75" customHeight="1">
      <c r="A12" s="3" t="s">
        <v>16</v>
      </c>
      <c r="B12" s="21">
        <f>A11/24</f>
        <v>0</v>
      </c>
    </row>
    <row r="13" ht="15.75" customHeight="1"/>
    <row r="14" ht="15.75" customHeight="1">
      <c r="A14" s="3" t="s">
        <v>17</v>
      </c>
      <c r="B14" s="3" t="s">
        <v>18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5.75" customHeight="1">
      <c r="A15" s="3" t="s">
        <v>24</v>
      </c>
      <c r="B15" s="3" t="s">
        <v>25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5.75" customHeight="1">
      <c r="B16" s="14" t="s">
        <v>29</v>
      </c>
      <c r="C16" s="16" t="str">
        <f t="shared" ref="C16:R16" si="30">$E$6&amp;" of the "&amp;$A$11&amp;" hours when "&amp;$A$7&amp;", how many hours is "&amp;C14&amp;" "&amp;C15</f>
        <v xml:space="preserve">Fill below. On an average day - including weekends, of the  hours when thuis, how many hours is</v>
      </c>
      <c r="D16" s="16" t="str">
        <f t="shared" si="30"/>
        <v xml:space="preserve">Fill below. On an average day - including weekends, of the  hours when thuis, how many hours is</v>
      </c>
      <c r="E16" s="16" t="str">
        <f t="shared" si="30"/>
        <v xml:space="preserve">Fill below. On an average day - including weekends, of the  hours when thuis, how many hours is</v>
      </c>
      <c r="F16" s="16" t="str">
        <f t="shared" si="30"/>
        <v xml:space="preserve">Fill below. On an average day - including weekends, of the  hours when thuis, how many hours is</v>
      </c>
      <c r="G16" s="16" t="str">
        <f t="shared" si="30"/>
        <v xml:space="preserve">Fill below. On an average day - including weekends, of the  hours when thuis, how many hours is</v>
      </c>
      <c r="H16" s="16" t="str">
        <f t="shared" si="30"/>
        <v xml:space="preserve">Fill below. On an average day - including weekends, of the  hours when thuis, how many hours is</v>
      </c>
      <c r="I16" s="16" t="str">
        <f t="shared" si="30"/>
        <v xml:space="preserve">Fill below. On an average day - including weekends, of the  hours when thuis, how many hours is</v>
      </c>
      <c r="J16" s="16" t="str">
        <f t="shared" si="30"/>
        <v xml:space="preserve">Fill below. On an average day - including weekends, of the  hours when thuis, how many hours is</v>
      </c>
      <c r="K16" s="16" t="str">
        <f t="shared" si="30"/>
        <v xml:space="preserve">Fill below. On an average day - including weekends, of the  hours when thuis, how many hours is</v>
      </c>
      <c r="L16" s="16" t="str">
        <f t="shared" si="30"/>
        <v xml:space="preserve">Fill below. On an average day - including weekends, of the  hours when thuis, how many hours is</v>
      </c>
      <c r="M16" s="16" t="str">
        <f t="shared" si="30"/>
        <v xml:space="preserve">Fill below. On an average day - including weekends, of the  hours when thuis, how many hours is</v>
      </c>
      <c r="N16" s="16" t="str">
        <f t="shared" si="30"/>
        <v xml:space="preserve">Fill below. On an average day - including weekends, of the  hours when thuis, how many hours is</v>
      </c>
      <c r="O16" s="16" t="str">
        <f t="shared" si="30"/>
        <v xml:space="preserve">Fill below. On an average day - including weekends, of the  hours when thuis, how many hours is</v>
      </c>
      <c r="P16" s="16" t="str">
        <f t="shared" si="30"/>
        <v xml:space="preserve">Fill below. On an average day - including weekends, of the  hours when thuis, how many hours is</v>
      </c>
      <c r="Q16" s="16" t="str">
        <f t="shared" si="30"/>
        <v xml:space="preserve">Fill below. On an average day - including weekends, of the  hours when thuis, how many hours is</v>
      </c>
      <c r="R16" s="16" t="str">
        <f t="shared" si="30"/>
        <v xml:space="preserve">Fill below. On an average day - including weekends, of the  hours when thuis, how many hours is</v>
      </c>
      <c r="S16" s="17"/>
      <c r="T16" s="17"/>
      <c r="U16" s="17"/>
      <c r="V16" s="17"/>
      <c r="W16" s="17"/>
      <c r="X16" s="17"/>
      <c r="Y16" s="17"/>
      <c r="Z16" s="17"/>
      <c r="AA16" s="17"/>
    </row>
    <row r="17" ht="15.75" customHeight="1">
      <c r="A17" s="2"/>
      <c r="B17" s="3" t="str">
        <f>"Hours to_state is true when "&amp;$A$7&amp;":"</f>
        <v xml:space="preserve">Hours to_state is true when thuis: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5.75" customHeight="1">
      <c r="A18" s="18"/>
      <c r="B18" s="3" t="s">
        <v>30</v>
      </c>
      <c r="C18" s="20" t="str">
        <f t="shared" ref="C18:R18" si="31">IF(AND(C17&gt;0,C17&lt;$A$11), C17/$A$11, "NA")</f>
        <v>NA</v>
      </c>
      <c r="D18" s="20" t="str">
        <f t="shared" si="31"/>
        <v>NA</v>
      </c>
      <c r="E18" s="20" t="str">
        <f t="shared" si="31"/>
        <v>NA</v>
      </c>
      <c r="F18" s="20" t="str">
        <f t="shared" si="31"/>
        <v>NA</v>
      </c>
      <c r="G18" s="20" t="str">
        <f t="shared" si="31"/>
        <v>NA</v>
      </c>
      <c r="H18" s="20" t="str">
        <f t="shared" si="31"/>
        <v>NA</v>
      </c>
      <c r="I18" s="20" t="str">
        <f t="shared" si="31"/>
        <v>NA</v>
      </c>
      <c r="J18" s="20" t="str">
        <f t="shared" si="31"/>
        <v>NA</v>
      </c>
      <c r="K18" s="20" t="str">
        <f t="shared" si="31"/>
        <v>NA</v>
      </c>
      <c r="L18" s="20" t="str">
        <f t="shared" si="31"/>
        <v>NA</v>
      </c>
      <c r="M18" s="20" t="str">
        <f t="shared" si="31"/>
        <v>NA</v>
      </c>
      <c r="N18" s="20" t="str">
        <f t="shared" si="31"/>
        <v>NA</v>
      </c>
      <c r="O18" s="20" t="str">
        <f t="shared" si="31"/>
        <v>NA</v>
      </c>
      <c r="P18" s="20" t="str">
        <f t="shared" si="31"/>
        <v>NA</v>
      </c>
      <c r="Q18" s="20" t="str">
        <f t="shared" si="31"/>
        <v>NA</v>
      </c>
      <c r="R18" s="20" t="str">
        <f t="shared" si="31"/>
        <v>NA</v>
      </c>
      <c r="S18" s="20"/>
      <c r="T18" s="20"/>
      <c r="U18" s="20"/>
      <c r="V18" s="20"/>
      <c r="W18" s="20"/>
      <c r="X18" s="20"/>
      <c r="Y18" s="20"/>
      <c r="Z18" s="20"/>
      <c r="AA18" s="20"/>
    </row>
    <row r="19" ht="15.75" customHeight="1">
      <c r="B19" s="14" t="s">
        <v>31</v>
      </c>
      <c r="C19" s="16" t="str">
        <f t="shared" ref="C19:R19" si="32">$E$6&amp;" of the "&amp;24 - $A$11&amp;" hours when not "&amp;$A$7&amp;", how many hours is "&amp;C14&amp;" "&amp;C15</f>
        <v xml:space="preserve">Fill below. On an average day - including weekends, of the 24 hours when not thuis, how many hours is</v>
      </c>
      <c r="D19" s="16" t="str">
        <f t="shared" si="32"/>
        <v xml:space="preserve">Fill below. On an average day - including weekends, of the 24 hours when not thuis, how many hours is</v>
      </c>
      <c r="E19" s="16" t="str">
        <f t="shared" si="32"/>
        <v xml:space="preserve">Fill below. On an average day - including weekends, of the 24 hours when not thuis, how many hours is</v>
      </c>
      <c r="F19" s="16" t="str">
        <f t="shared" si="32"/>
        <v xml:space="preserve">Fill below. On an average day - including weekends, of the 24 hours when not thuis, how many hours is</v>
      </c>
      <c r="G19" s="16" t="str">
        <f t="shared" si="32"/>
        <v xml:space="preserve">Fill below. On an average day - including weekends, of the 24 hours when not thuis, how many hours is</v>
      </c>
      <c r="H19" s="16" t="str">
        <f t="shared" si="32"/>
        <v xml:space="preserve">Fill below. On an average day - including weekends, of the 24 hours when not thuis, how many hours is</v>
      </c>
      <c r="I19" s="16" t="str">
        <f t="shared" si="32"/>
        <v xml:space="preserve">Fill below. On an average day - including weekends, of the 24 hours when not thuis, how many hours is</v>
      </c>
      <c r="J19" s="16" t="str">
        <f t="shared" si="32"/>
        <v xml:space="preserve">Fill below. On an average day - including weekends, of the 24 hours when not thuis, how many hours is</v>
      </c>
      <c r="K19" s="16" t="str">
        <f t="shared" si="32"/>
        <v xml:space="preserve">Fill below. On an average day - including weekends, of the 24 hours when not thuis, how many hours is</v>
      </c>
      <c r="L19" s="16" t="str">
        <f t="shared" si="32"/>
        <v xml:space="preserve">Fill below. On an average day - including weekends, of the 24 hours when not thuis, how many hours is</v>
      </c>
      <c r="M19" s="16" t="str">
        <f t="shared" si="32"/>
        <v xml:space="preserve">Fill below. On an average day - including weekends, of the 24 hours when not thuis, how many hours is</v>
      </c>
      <c r="N19" s="16" t="str">
        <f t="shared" si="32"/>
        <v xml:space="preserve">Fill below. On an average day - including weekends, of the 24 hours when not thuis, how many hours is</v>
      </c>
      <c r="O19" s="16" t="str">
        <f t="shared" si="32"/>
        <v xml:space="preserve">Fill below. On an average day - including weekends, of the 24 hours when not thuis, how many hours is</v>
      </c>
      <c r="P19" s="16" t="str">
        <f t="shared" si="32"/>
        <v xml:space="preserve">Fill below. On an average day - including weekends, of the 24 hours when not thuis, how many hours is</v>
      </c>
      <c r="Q19" s="16" t="str">
        <f t="shared" si="32"/>
        <v xml:space="preserve">Fill below. On an average day - including weekends, of the 24 hours when not thuis, how many hours is</v>
      </c>
      <c r="R19" s="16" t="str">
        <f t="shared" si="32"/>
        <v xml:space="preserve">Fill below. On an average day - including weekends, of the 24 hours when not thuis, how many hours is</v>
      </c>
      <c r="S19" s="17"/>
      <c r="T19" s="17"/>
      <c r="U19" s="17"/>
      <c r="V19" s="17"/>
      <c r="W19" s="17"/>
      <c r="X19" s="17"/>
      <c r="Y19" s="17"/>
      <c r="Z19" s="17"/>
      <c r="AA19" s="17"/>
    </row>
    <row r="20" ht="15.75" customHeight="1">
      <c r="B20" s="3" t="str">
        <f>"Hours to_state is true when not "&amp;$A$7&amp;":"</f>
        <v xml:space="preserve">Hours to_state is true when not thuis: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18"/>
      <c r="B21" s="3" t="s">
        <v>32</v>
      </c>
      <c r="C21" s="21" t="str">
        <f t="shared" ref="C21:R21" si="33">IF(AND(C20&gt;0,C20&lt;(24-$A$11)),C20/(24-$A$11),"NA")</f>
        <v>NA</v>
      </c>
      <c r="D21" s="21" t="str">
        <f t="shared" si="33"/>
        <v>NA</v>
      </c>
      <c r="E21" s="21" t="str">
        <f t="shared" si="33"/>
        <v>NA</v>
      </c>
      <c r="F21" s="21" t="str">
        <f t="shared" si="33"/>
        <v>NA</v>
      </c>
      <c r="G21" s="21" t="str">
        <f t="shared" si="33"/>
        <v>NA</v>
      </c>
      <c r="H21" s="21" t="str">
        <f t="shared" si="33"/>
        <v>NA</v>
      </c>
      <c r="I21" s="21" t="str">
        <f t="shared" si="33"/>
        <v>NA</v>
      </c>
      <c r="J21" s="21" t="str">
        <f t="shared" si="33"/>
        <v>NA</v>
      </c>
      <c r="K21" s="21" t="str">
        <f t="shared" si="33"/>
        <v>NA</v>
      </c>
      <c r="L21" s="21" t="str">
        <f t="shared" si="33"/>
        <v>NA</v>
      </c>
      <c r="M21" s="21" t="str">
        <f t="shared" si="33"/>
        <v>NA</v>
      </c>
      <c r="N21" s="21" t="str">
        <f t="shared" si="33"/>
        <v>NA</v>
      </c>
      <c r="O21" s="21" t="str">
        <f t="shared" si="33"/>
        <v>NA</v>
      </c>
      <c r="P21" s="21" t="str">
        <f t="shared" si="33"/>
        <v>NA</v>
      </c>
      <c r="Q21" s="21" t="str">
        <f t="shared" si="33"/>
        <v>NA</v>
      </c>
      <c r="R21" s="21" t="str">
        <f t="shared" si="33"/>
        <v>NA</v>
      </c>
      <c r="S21" s="21"/>
      <c r="T21" s="21"/>
      <c r="U21" s="21"/>
      <c r="V21" s="21"/>
      <c r="W21" s="21"/>
      <c r="X21" s="21"/>
      <c r="Y21" s="21"/>
      <c r="Z21" s="21"/>
      <c r="AA21" s="21"/>
    </row>
    <row r="22" ht="15.75" customHeight="1"/>
    <row r="23" ht="15.75" customHeight="1"/>
    <row r="24" ht="15.75" customHeight="1"/>
    <row r="25" ht="15.75" customHeight="1">
      <c r="A25" s="3" t="s">
        <v>33</v>
      </c>
    </row>
    <row r="26" ht="15.75" customHeight="1">
      <c r="A26" s="7"/>
    </row>
    <row r="27" ht="15.75" customHeight="1">
      <c r="C27" s="22" t="str">
        <f t="shared" ref="C27:R27" si="34">C14&amp;" is "&amp;C15</f>
        <v>is</v>
      </c>
      <c r="D27" s="22" t="str">
        <f t="shared" si="34"/>
        <v>is</v>
      </c>
      <c r="E27" s="22" t="str">
        <f t="shared" si="34"/>
        <v>is</v>
      </c>
      <c r="F27" s="22" t="str">
        <f t="shared" si="34"/>
        <v>is</v>
      </c>
      <c r="G27" s="22" t="str">
        <f t="shared" si="34"/>
        <v>is</v>
      </c>
      <c r="H27" s="22" t="str">
        <f t="shared" si="34"/>
        <v>is</v>
      </c>
      <c r="I27" s="22" t="str">
        <f t="shared" si="34"/>
        <v>is</v>
      </c>
      <c r="J27" s="22" t="str">
        <f t="shared" si="34"/>
        <v>is</v>
      </c>
      <c r="K27" s="22" t="str">
        <f t="shared" si="34"/>
        <v>is</v>
      </c>
      <c r="L27" s="22" t="str">
        <f t="shared" si="34"/>
        <v>is</v>
      </c>
      <c r="M27" s="22" t="str">
        <f t="shared" si="34"/>
        <v>is</v>
      </c>
      <c r="N27" s="22" t="str">
        <f t="shared" si="34"/>
        <v>is</v>
      </c>
      <c r="O27" s="22" t="str">
        <f t="shared" si="34"/>
        <v>is</v>
      </c>
      <c r="P27" s="22" t="str">
        <f t="shared" si="34"/>
        <v>is</v>
      </c>
      <c r="Q27" s="22" t="str">
        <f t="shared" si="34"/>
        <v>is</v>
      </c>
      <c r="R27" s="22" t="str">
        <f t="shared" si="34"/>
        <v>is</v>
      </c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>
      <c r="A28" s="3" t="s">
        <v>34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1</v>
      </c>
      <c r="H28" s="7" t="b">
        <v>0</v>
      </c>
      <c r="I28" s="7" t="b">
        <v>0</v>
      </c>
      <c r="J28" s="7" t="b">
        <v>0</v>
      </c>
      <c r="K28" s="7" t="b">
        <v>0</v>
      </c>
      <c r="L28" s="7" t="b">
        <v>0</v>
      </c>
      <c r="M28" s="7" t="b">
        <v>0</v>
      </c>
      <c r="N28" s="7" t="b">
        <v>0</v>
      </c>
      <c r="O28" s="7" t="b">
        <v>0</v>
      </c>
      <c r="P28" s="7" t="b">
        <v>0</v>
      </c>
      <c r="Q28" s="7" t="b">
        <v>0</v>
      </c>
      <c r="R28" s="7" t="b">
        <v>0</v>
      </c>
      <c r="S28" s="7" t="b">
        <v>0</v>
      </c>
      <c r="T28" s="7" t="b">
        <v>0</v>
      </c>
      <c r="U28" s="7" t="b">
        <v>0</v>
      </c>
      <c r="V28" s="7" t="b">
        <v>0</v>
      </c>
      <c r="W28" s="7" t="b">
        <v>0</v>
      </c>
      <c r="X28" s="7" t="b">
        <v>0</v>
      </c>
      <c r="Y28" s="7" t="b">
        <v>0</v>
      </c>
      <c r="Z28" s="7" t="b">
        <v>0</v>
      </c>
      <c r="AA28" s="7" t="b">
        <v>0</v>
      </c>
    </row>
    <row r="29" ht="15.75" hidden="1" customHeight="1">
      <c r="A29" s="3" t="s">
        <v>30</v>
      </c>
      <c r="B29" s="23"/>
      <c r="C29" s="22" t="str">
        <f t="shared" ref="C29:R29" si="35">IF(C$28,C18,(1-C18))</f>
        <v>#VALUE!</v>
      </c>
      <c r="D29" s="22" t="str">
        <f t="shared" si="35"/>
        <v>#VALUE!</v>
      </c>
      <c r="E29" s="22" t="str">
        <f t="shared" si="35"/>
        <v>#VALUE!</v>
      </c>
      <c r="F29" s="22" t="str">
        <f t="shared" si="35"/>
        <v>#VALUE!</v>
      </c>
      <c r="G29" s="22" t="str">
        <f t="shared" si="35"/>
        <v>NA</v>
      </c>
      <c r="H29" s="22" t="str">
        <f t="shared" si="35"/>
        <v>#VALUE!</v>
      </c>
      <c r="I29" s="22" t="str">
        <f t="shared" si="35"/>
        <v>#VALUE!</v>
      </c>
      <c r="J29" s="22" t="str">
        <f t="shared" si="35"/>
        <v>#VALUE!</v>
      </c>
      <c r="K29" s="22" t="str">
        <f t="shared" si="35"/>
        <v>#VALUE!</v>
      </c>
      <c r="L29" s="22" t="str">
        <f t="shared" si="35"/>
        <v>#VALUE!</v>
      </c>
      <c r="M29" s="22" t="str">
        <f t="shared" si="35"/>
        <v>#VALUE!</v>
      </c>
      <c r="N29" s="22" t="str">
        <f t="shared" si="35"/>
        <v>#VALUE!</v>
      </c>
      <c r="O29" s="22" t="str">
        <f t="shared" si="35"/>
        <v>#VALUE!</v>
      </c>
      <c r="P29" s="22" t="str">
        <f t="shared" si="35"/>
        <v>#VALUE!</v>
      </c>
      <c r="Q29" s="22" t="str">
        <f t="shared" si="35"/>
        <v>#VALUE!</v>
      </c>
      <c r="R29" s="22" t="str">
        <f t="shared" si="35"/>
        <v>#VALUE!</v>
      </c>
      <c r="S29" s="22"/>
      <c r="T29" s="22"/>
      <c r="U29" s="22"/>
      <c r="V29" s="22"/>
      <c r="W29" s="22"/>
      <c r="X29" s="22"/>
      <c r="Y29" s="22"/>
      <c r="Z29" s="22"/>
      <c r="AA29" s="22"/>
    </row>
    <row r="30" ht="15.75" hidden="1" customHeight="1">
      <c r="A30" s="3" t="s">
        <v>32</v>
      </c>
      <c r="B30" s="23"/>
      <c r="C30" s="22" t="str">
        <f t="shared" ref="C30:R30" si="36">IF(C$28,C21,(1-C21))</f>
        <v>#VALUE!</v>
      </c>
      <c r="D30" s="22" t="str">
        <f t="shared" si="36"/>
        <v>#VALUE!</v>
      </c>
      <c r="E30" s="22" t="str">
        <f t="shared" si="36"/>
        <v>#VALUE!</v>
      </c>
      <c r="F30" s="22" t="str">
        <f t="shared" si="36"/>
        <v>#VALUE!</v>
      </c>
      <c r="G30" s="22" t="str">
        <f t="shared" si="36"/>
        <v>NA</v>
      </c>
      <c r="H30" s="22" t="str">
        <f t="shared" si="36"/>
        <v>#VALUE!</v>
      </c>
      <c r="I30" s="22" t="str">
        <f t="shared" si="36"/>
        <v>#VALUE!</v>
      </c>
      <c r="J30" s="22" t="str">
        <f t="shared" si="36"/>
        <v>#VALUE!</v>
      </c>
      <c r="K30" s="22" t="str">
        <f t="shared" si="36"/>
        <v>#VALUE!</v>
      </c>
      <c r="L30" s="22" t="str">
        <f t="shared" si="36"/>
        <v>#VALUE!</v>
      </c>
      <c r="M30" s="22" t="str">
        <f t="shared" si="36"/>
        <v>#VALUE!</v>
      </c>
      <c r="N30" s="22" t="str">
        <f t="shared" si="36"/>
        <v>#VALUE!</v>
      </c>
      <c r="O30" s="22" t="str">
        <f t="shared" si="36"/>
        <v>#VALUE!</v>
      </c>
      <c r="P30" s="22" t="str">
        <f t="shared" si="36"/>
        <v>#VALUE!</v>
      </c>
      <c r="Q30" s="22" t="str">
        <f t="shared" si="36"/>
        <v>#VALUE!</v>
      </c>
      <c r="R30" s="22" t="str">
        <f t="shared" si="36"/>
        <v>#VALUE!</v>
      </c>
      <c r="S30" s="22"/>
      <c r="T30" s="22"/>
      <c r="U30" s="22"/>
      <c r="V30" s="22"/>
      <c r="W30" s="22"/>
      <c r="X30" s="22"/>
      <c r="Y30" s="22"/>
      <c r="Z30" s="22"/>
      <c r="AA30" s="22"/>
    </row>
    <row r="31" ht="15.75" hidden="1" customHeight="1">
      <c r="A31" s="3" t="s">
        <v>35</v>
      </c>
      <c r="B31" s="23"/>
      <c r="C31" s="22" t="str">
        <f t="shared" ref="C31:R31" si="37">C29 * B33</f>
        <v>#VALUE!</v>
      </c>
      <c r="D31" s="22" t="str">
        <f t="shared" si="37"/>
        <v>#VALUE!</v>
      </c>
      <c r="E31" s="22" t="str">
        <f t="shared" si="37"/>
        <v>#VALUE!</v>
      </c>
      <c r="F31" s="22" t="str">
        <f t="shared" si="37"/>
        <v>#VALUE!</v>
      </c>
      <c r="G31" s="22" t="str">
        <f t="shared" si="37"/>
        <v>#VALUE!</v>
      </c>
      <c r="H31" s="22" t="str">
        <f t="shared" si="37"/>
        <v>#VALUE!</v>
      </c>
      <c r="I31" s="22" t="str">
        <f t="shared" si="37"/>
        <v>#VALUE!</v>
      </c>
      <c r="J31" s="22" t="str">
        <f t="shared" si="37"/>
        <v>#VALUE!</v>
      </c>
      <c r="K31" s="22" t="str">
        <f t="shared" si="37"/>
        <v>#VALUE!</v>
      </c>
      <c r="L31" s="22" t="str">
        <f t="shared" si="37"/>
        <v>#VALUE!</v>
      </c>
      <c r="M31" s="22" t="str">
        <f t="shared" si="37"/>
        <v>#VALUE!</v>
      </c>
      <c r="N31" s="22" t="str">
        <f t="shared" si="37"/>
        <v>#VALUE!</v>
      </c>
      <c r="O31" s="22" t="str">
        <f t="shared" si="37"/>
        <v>#VALUE!</v>
      </c>
      <c r="P31" s="22" t="str">
        <f t="shared" si="37"/>
        <v>#VALUE!</v>
      </c>
      <c r="Q31" s="22" t="str">
        <f t="shared" si="37"/>
        <v>#VALUE!</v>
      </c>
      <c r="R31" s="22" t="str">
        <f t="shared" si="37"/>
        <v>#VALUE!</v>
      </c>
      <c r="S31" s="22"/>
      <c r="T31" s="22"/>
      <c r="U31" s="22"/>
      <c r="V31" s="22"/>
      <c r="W31" s="22"/>
      <c r="X31" s="22"/>
      <c r="Y31" s="22"/>
      <c r="Z31" s="22"/>
      <c r="AA31" s="22"/>
    </row>
    <row r="32" ht="15.75" hidden="1" customHeight="1">
      <c r="A32" s="3" t="s">
        <v>36</v>
      </c>
      <c r="B32" s="23"/>
      <c r="C32" s="22" t="str">
        <f t="shared" ref="C32:R32" si="38">C31 + (C30 * (1-B33))</f>
        <v>#VALUE!</v>
      </c>
      <c r="D32" s="22" t="str">
        <f t="shared" si="38"/>
        <v>#VALUE!</v>
      </c>
      <c r="E32" s="22" t="str">
        <f t="shared" si="38"/>
        <v>#VALUE!</v>
      </c>
      <c r="F32" s="22" t="str">
        <f t="shared" si="38"/>
        <v>#VALUE!</v>
      </c>
      <c r="G32" s="22" t="str">
        <f t="shared" si="38"/>
        <v>#VALUE!</v>
      </c>
      <c r="H32" s="22" t="str">
        <f t="shared" si="38"/>
        <v>#VALUE!</v>
      </c>
      <c r="I32" s="22" t="str">
        <f t="shared" si="38"/>
        <v>#VALUE!</v>
      </c>
      <c r="J32" s="22" t="str">
        <f t="shared" si="38"/>
        <v>#VALUE!</v>
      </c>
      <c r="K32" s="22" t="str">
        <f t="shared" si="38"/>
        <v>#VALUE!</v>
      </c>
      <c r="L32" s="22" t="str">
        <f t="shared" si="38"/>
        <v>#VALUE!</v>
      </c>
      <c r="M32" s="22" t="str">
        <f t="shared" si="38"/>
        <v>#VALUE!</v>
      </c>
      <c r="N32" s="22" t="str">
        <f t="shared" si="38"/>
        <v>#VALUE!</v>
      </c>
      <c r="O32" s="22" t="str">
        <f t="shared" si="38"/>
        <v>#VALUE!</v>
      </c>
      <c r="P32" s="22" t="str">
        <f t="shared" si="38"/>
        <v>#VALUE!</v>
      </c>
      <c r="Q32" s="22" t="str">
        <f t="shared" si="38"/>
        <v>#VALUE!</v>
      </c>
      <c r="R32" s="22" t="str">
        <f t="shared" si="38"/>
        <v>#VALUE!</v>
      </c>
      <c r="S32" s="22"/>
      <c r="T32" s="22"/>
      <c r="U32" s="22"/>
      <c r="V32" s="22"/>
      <c r="W32" s="22"/>
      <c r="X32" s="22"/>
      <c r="Y32" s="22"/>
      <c r="Z32" s="22"/>
      <c r="AA32" s="22"/>
    </row>
    <row r="33" ht="15.75" hidden="1" customHeight="1">
      <c r="A33" s="3" t="s">
        <v>37</v>
      </c>
      <c r="B33" s="22">
        <f>$B$12</f>
        <v>0</v>
      </c>
      <c r="C33" s="22" t="str">
        <f t="shared" ref="C33:R33" si="39">C31/C32</f>
        <v>#VALUE!</v>
      </c>
      <c r="D33" s="22" t="str">
        <f t="shared" si="39"/>
        <v>#VALUE!</v>
      </c>
      <c r="E33" s="22" t="str">
        <f t="shared" si="39"/>
        <v>#VALUE!</v>
      </c>
      <c r="F33" s="22" t="str">
        <f t="shared" si="39"/>
        <v>#VALUE!</v>
      </c>
      <c r="G33" s="22" t="str">
        <f t="shared" si="39"/>
        <v>#VALUE!</v>
      </c>
      <c r="H33" s="22" t="str">
        <f t="shared" si="39"/>
        <v>#VALUE!</v>
      </c>
      <c r="I33" s="22" t="str">
        <f t="shared" si="39"/>
        <v>#VALUE!</v>
      </c>
      <c r="J33" s="22" t="str">
        <f t="shared" si="39"/>
        <v>#VALUE!</v>
      </c>
      <c r="K33" s="22" t="str">
        <f t="shared" si="39"/>
        <v>#VALUE!</v>
      </c>
      <c r="L33" s="22" t="str">
        <f t="shared" si="39"/>
        <v>#VALUE!</v>
      </c>
      <c r="M33" s="22" t="str">
        <f t="shared" si="39"/>
        <v>#VALUE!</v>
      </c>
      <c r="N33" s="22" t="str">
        <f t="shared" si="39"/>
        <v>#VALUE!</v>
      </c>
      <c r="O33" s="22" t="str">
        <f t="shared" si="39"/>
        <v>#VALUE!</v>
      </c>
      <c r="P33" s="22" t="str">
        <f t="shared" si="39"/>
        <v>#VALUE!</v>
      </c>
      <c r="Q33" s="22" t="str">
        <f t="shared" si="39"/>
        <v>#VALUE!</v>
      </c>
      <c r="R33" s="22" t="str">
        <f t="shared" si="39"/>
        <v>#VALUE!</v>
      </c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/>
    <row r="35" ht="15.75" customHeight="1">
      <c r="A35" s="3" t="s">
        <v>54</v>
      </c>
      <c r="B35" s="22">
        <f t="array" ref="B35">INDEX(33:33, MATCH(99^99,33:33, 1))</f>
        <v>0</v>
      </c>
    </row>
    <row r="36" ht="15.75" customHeight="1">
      <c r="A36" s="3" t="s">
        <v>39</v>
      </c>
      <c r="B36" s="6" t="b">
        <f>B35&gt;A26</f>
        <v>0</v>
      </c>
    </row>
    <row r="37" ht="15.75" customHeight="1">
      <c r="A37" s="24" t="str">
        <f>$A$7&amp;" is "&amp;IF(B36,"ON","OFF")</f>
        <v xml:space="preserve">thuis is OFF</v>
      </c>
    </row>
    <row r="38" ht="15.75" customHeight="1"/>
    <row r="39" ht="15.75" customHeight="1"/>
    <row r="40" ht="15.75" customHeight="1">
      <c r="A40" s="14" t="str">
        <f>"7. Change Threshold to get desired performance. Increase to reduce "&amp;$A$7&amp;" turning on falesly. Reduce the threshold to reduce it turning off falsely."</f>
        <v xml:space="preserve">7. Change Threshold to get desired performance. Increase to reduce thuis turning on falesly. Reduce the threshold to reduce it turning off falsely.</v>
      </c>
    </row>
    <row r="41" ht="15.75" customHeight="1"/>
    <row r="42" ht="15.75" customHeight="1">
      <c r="A42" s="25" t="s">
        <v>40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A5"/>
    <mergeCell ref="A37:B38"/>
  </mergeCells>
  <hyperlinks>
    <hyperlink r:id="rId1" location="full-examples" ref="A3"/>
    <hyperlink r:id="rId1" location="estimating-probabilities" ref="A4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notBetween" id="{00BC00EC-000E-4136-805F-00D3007C008B}">
            <xm:f>0.001</xm:f>
            <xm:f>23.999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A11</xm:sqref>
        </x14:conditionalFormatting>
        <x14:conditionalFormatting xmlns:xm="http://schemas.microsoft.com/office/excel/2006/main">
          <x14:cfRule type="cellIs" priority="7" operator="notBetween" id="{00C300CC-0014-4E30-B3C9-004F002D002D}">
            <xm:f>0.0001</xm:f>
            <xm:f>0.9999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A26</xm:sqref>
        </x14:conditionalFormatting>
        <x14:conditionalFormatting xmlns:xm="http://schemas.microsoft.com/office/excel/2006/main">
          <x14:cfRule type="expression" priority="6" id="{00FA00A9-0099-43C5-A372-004600A80043}">
            <xm:f>NOT($B$36)</xm:f>
            <x14:dxf>
              <font/>
              <fill>
                <patternFill patternType="solid">
                  <fgColor rgb="FFBF9000"/>
                  <bgColor rgb="FFBF9000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A37:B38</xm:sqref>
        </x14:conditionalFormatting>
        <x14:conditionalFormatting xmlns:xm="http://schemas.microsoft.com/office/excel/2006/main">
          <x14:cfRule type="expression" priority="5" id="{009F007D-0021-4D8F-B2E5-005D00670068}">
            <xm:f>$B$36</xm:f>
            <x14:dxf>
              <font/>
              <fill>
                <patternFill patternType="solid">
                  <fgColor rgb="FF38761D"/>
                  <bgColor rgb="FF38761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A37:B38</xm:sqref>
        </x14:conditionalFormatting>
        <x14:conditionalFormatting xmlns:xm="http://schemas.microsoft.com/office/excel/2006/main">
          <x14:cfRule type="cellIs" priority="4" operator="greaterThan" id="{00B80005-001C-4976-8BC6-00B700E000C9}">
            <xm:f>24-$A$11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A20 C20:AA20</xm:sqref>
        </x14:conditionalFormatting>
        <x14:conditionalFormatting xmlns:xm="http://schemas.microsoft.com/office/excel/2006/main">
          <x14:cfRule type="cellIs" priority="3" operator="greaterThan" id="{00D6000F-009F-4752-877B-00FF00A500CF}">
            <xm:f>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A17 C17:AA17</xm:sqref>
        </x14:conditionalFormatting>
        <x14:conditionalFormatting xmlns:xm="http://schemas.microsoft.com/office/excel/2006/main">
          <x14:cfRule type="cellIs" priority="2" operator="greaterThan" id="{004B009D-0022-4305-BD58-00A800C80001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A21</xm:sqref>
        </x14:conditionalFormatting>
        <x14:conditionalFormatting xmlns:xm="http://schemas.microsoft.com/office/excel/2006/main">
          <x14:cfRule type="cellIs" priority="1" operator="greaterThan" id="{008E0039-0075-4C96-9902-005400F400A3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A18 C18:AA18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31.879999999999999"/>
    <col customWidth="1" min="2" max="2" width="30"/>
    <col customWidth="1" min="3" max="3" width="24.25"/>
    <col customWidth="1" min="4" max="4" width="23.379999999999999"/>
    <col customWidth="1" min="5" max="5" width="22.129999999999999"/>
    <col customWidth="1" min="6" max="6" width="19.629999999999999"/>
    <col customWidth="1" min="7" max="7" width="23.25"/>
  </cols>
  <sheetData>
    <row r="1" ht="15.75" customHeight="1">
      <c r="A1" s="1" t="s">
        <v>0</v>
      </c>
    </row>
    <row r="2" ht="15.75" customHeight="1">
      <c r="A2" s="2" t="s">
        <v>1</v>
      </c>
      <c r="C2" s="3" t="s">
        <v>2</v>
      </c>
    </row>
    <row r="3" ht="15.75" customHeight="1">
      <c r="A3" s="5" t="s">
        <v>5</v>
      </c>
      <c r="C3" s="6" t="s">
        <v>6</v>
      </c>
    </row>
    <row r="4" ht="15.75" customHeight="1">
      <c r="C4" s="7" t="s">
        <v>8</v>
      </c>
    </row>
    <row r="5" ht="15.75" customHeight="1"/>
    <row r="6" ht="15.75" customHeight="1">
      <c r="A6" s="3" t="s">
        <v>11</v>
      </c>
      <c r="D6" s="3" t="s">
        <v>12</v>
      </c>
      <c r="E6" s="9" t="s">
        <v>13</v>
      </c>
    </row>
    <row r="7" ht="15.75" customHeight="1">
      <c r="A7" s="7" t="s">
        <v>49</v>
      </c>
    </row>
    <row r="8" ht="15.75" customHeight="1"/>
    <row r="9" ht="15.75" customHeight="1">
      <c r="A9" s="3" t="s">
        <v>15</v>
      </c>
    </row>
    <row r="10" ht="15.75" customHeight="1">
      <c r="A10" s="10" t="str">
        <f>$E$6&amp;" how many hours is "&amp;A7</f>
        <v xml:space="preserve">Fill below. On an average day - including weekends, how many hours is thuis</v>
      </c>
    </row>
    <row r="11" ht="15.75" customHeight="1">
      <c r="A11" s="11"/>
      <c r="B11" s="2"/>
    </row>
    <row r="12" ht="15.75" customHeight="1">
      <c r="A12" s="3" t="s">
        <v>16</v>
      </c>
      <c r="B12" s="21">
        <f>A11/24</f>
        <v>0</v>
      </c>
    </row>
    <row r="13" ht="15.75" customHeight="1"/>
    <row r="14" ht="15.75" customHeight="1">
      <c r="A14" s="3" t="s">
        <v>17</v>
      </c>
      <c r="B14" s="3" t="s">
        <v>18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5.75" customHeight="1">
      <c r="A15" s="3" t="s">
        <v>24</v>
      </c>
      <c r="B15" s="3" t="s">
        <v>25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5.75" customHeight="1">
      <c r="B16" s="14" t="s">
        <v>29</v>
      </c>
      <c r="C16" s="16" t="str">
        <f t="shared" ref="C16:R16" si="40">$E$6&amp;" of the "&amp;$A$11&amp;" hours when "&amp;$A$7&amp;", how many hours is "&amp;C14&amp;" "&amp;C15</f>
        <v xml:space="preserve">Fill below. On an average day - including weekends, of the  hours when thuis, how many hours is</v>
      </c>
      <c r="D16" s="16" t="str">
        <f t="shared" si="40"/>
        <v xml:space="preserve">Fill below. On an average day - including weekends, of the  hours when thuis, how many hours is</v>
      </c>
      <c r="E16" s="16" t="str">
        <f t="shared" si="40"/>
        <v xml:space="preserve">Fill below. On an average day - including weekends, of the  hours when thuis, how many hours is</v>
      </c>
      <c r="F16" s="16" t="str">
        <f t="shared" si="40"/>
        <v xml:space="preserve">Fill below. On an average day - including weekends, of the  hours when thuis, how many hours is</v>
      </c>
      <c r="G16" s="16" t="str">
        <f t="shared" si="40"/>
        <v xml:space="preserve">Fill below. On an average day - including weekends, of the  hours when thuis, how many hours is</v>
      </c>
      <c r="H16" s="16" t="str">
        <f t="shared" si="40"/>
        <v xml:space="preserve">Fill below. On an average day - including weekends, of the  hours when thuis, how many hours is</v>
      </c>
      <c r="I16" s="16" t="str">
        <f t="shared" si="40"/>
        <v xml:space="preserve">Fill below. On an average day - including weekends, of the  hours when thuis, how many hours is</v>
      </c>
      <c r="J16" s="16" t="str">
        <f t="shared" si="40"/>
        <v xml:space="preserve">Fill below. On an average day - including weekends, of the  hours when thuis, how many hours is</v>
      </c>
      <c r="K16" s="16" t="str">
        <f t="shared" si="40"/>
        <v xml:space="preserve">Fill below. On an average day - including weekends, of the  hours when thuis, how many hours is</v>
      </c>
      <c r="L16" s="16" t="str">
        <f t="shared" si="40"/>
        <v xml:space="preserve">Fill below. On an average day - including weekends, of the  hours when thuis, how many hours is</v>
      </c>
      <c r="M16" s="16" t="str">
        <f t="shared" si="40"/>
        <v xml:space="preserve">Fill below. On an average day - including weekends, of the  hours when thuis, how many hours is</v>
      </c>
      <c r="N16" s="16" t="str">
        <f t="shared" si="40"/>
        <v xml:space="preserve">Fill below. On an average day - including weekends, of the  hours when thuis, how many hours is</v>
      </c>
      <c r="O16" s="16" t="str">
        <f t="shared" si="40"/>
        <v xml:space="preserve">Fill below. On an average day - including weekends, of the  hours when thuis, how many hours is</v>
      </c>
      <c r="P16" s="16" t="str">
        <f t="shared" si="40"/>
        <v xml:space="preserve">Fill below. On an average day - including weekends, of the  hours when thuis, how many hours is</v>
      </c>
      <c r="Q16" s="16" t="str">
        <f t="shared" si="40"/>
        <v xml:space="preserve">Fill below. On an average day - including weekends, of the  hours when thuis, how many hours is</v>
      </c>
      <c r="R16" s="16" t="str">
        <f t="shared" si="40"/>
        <v xml:space="preserve">Fill below. On an average day - including weekends, of the  hours when thuis, how many hours is</v>
      </c>
      <c r="S16" s="17"/>
      <c r="T16" s="17"/>
      <c r="U16" s="17"/>
      <c r="V16" s="17"/>
      <c r="W16" s="17"/>
      <c r="X16" s="17"/>
      <c r="Y16" s="17"/>
      <c r="Z16" s="17"/>
      <c r="AA16" s="17"/>
    </row>
    <row r="17" ht="15.75" customHeight="1">
      <c r="A17" s="2"/>
      <c r="B17" s="3" t="str">
        <f>"Hours to_state is true when "&amp;$A$7&amp;":"</f>
        <v xml:space="preserve">Hours to_state is true when thuis: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5.75" customHeight="1">
      <c r="A18" s="18"/>
      <c r="B18" s="3" t="s">
        <v>30</v>
      </c>
      <c r="C18" s="20" t="str">
        <f t="shared" ref="C18:R18" si="41">IF(AND(C17&gt;0,C17&lt;$A$11), C17/$A$11, "NA")</f>
        <v>NA</v>
      </c>
      <c r="D18" s="20" t="str">
        <f t="shared" si="41"/>
        <v>NA</v>
      </c>
      <c r="E18" s="20" t="str">
        <f t="shared" si="41"/>
        <v>NA</v>
      </c>
      <c r="F18" s="20" t="str">
        <f t="shared" si="41"/>
        <v>NA</v>
      </c>
      <c r="G18" s="20" t="str">
        <f t="shared" si="41"/>
        <v>NA</v>
      </c>
      <c r="H18" s="20" t="str">
        <f t="shared" si="41"/>
        <v>NA</v>
      </c>
      <c r="I18" s="20" t="str">
        <f t="shared" si="41"/>
        <v>NA</v>
      </c>
      <c r="J18" s="20" t="str">
        <f t="shared" si="41"/>
        <v>NA</v>
      </c>
      <c r="K18" s="20" t="str">
        <f t="shared" si="41"/>
        <v>NA</v>
      </c>
      <c r="L18" s="20" t="str">
        <f t="shared" si="41"/>
        <v>NA</v>
      </c>
      <c r="M18" s="20" t="str">
        <f t="shared" si="41"/>
        <v>NA</v>
      </c>
      <c r="N18" s="20" t="str">
        <f t="shared" si="41"/>
        <v>NA</v>
      </c>
      <c r="O18" s="20" t="str">
        <f t="shared" si="41"/>
        <v>NA</v>
      </c>
      <c r="P18" s="20" t="str">
        <f t="shared" si="41"/>
        <v>NA</v>
      </c>
      <c r="Q18" s="20" t="str">
        <f t="shared" si="41"/>
        <v>NA</v>
      </c>
      <c r="R18" s="20" t="str">
        <f t="shared" si="41"/>
        <v>NA</v>
      </c>
      <c r="S18" s="20"/>
      <c r="T18" s="20"/>
      <c r="U18" s="20"/>
      <c r="V18" s="20"/>
      <c r="W18" s="20"/>
      <c r="X18" s="20"/>
      <c r="Y18" s="20"/>
      <c r="Z18" s="20"/>
      <c r="AA18" s="20"/>
    </row>
    <row r="19" ht="15.75" customHeight="1">
      <c r="B19" s="14" t="s">
        <v>31</v>
      </c>
      <c r="C19" s="16" t="str">
        <f t="shared" ref="C19:R19" si="42">$E$6&amp;" of the "&amp;24 - $A$11&amp;" hours when not "&amp;$A$7&amp;", how many hours is "&amp;C14&amp;" "&amp;C15</f>
        <v xml:space="preserve">Fill below. On an average day - including weekends, of the 24 hours when not thuis, how many hours is</v>
      </c>
      <c r="D19" s="16" t="str">
        <f t="shared" si="42"/>
        <v xml:space="preserve">Fill below. On an average day - including weekends, of the 24 hours when not thuis, how many hours is</v>
      </c>
      <c r="E19" s="16" t="str">
        <f t="shared" si="42"/>
        <v xml:space="preserve">Fill below. On an average day - including weekends, of the 24 hours when not thuis, how many hours is</v>
      </c>
      <c r="F19" s="16" t="str">
        <f t="shared" si="42"/>
        <v xml:space="preserve">Fill below. On an average day - including weekends, of the 24 hours when not thuis, how many hours is</v>
      </c>
      <c r="G19" s="16" t="str">
        <f t="shared" si="42"/>
        <v xml:space="preserve">Fill below. On an average day - including weekends, of the 24 hours when not thuis, how many hours is</v>
      </c>
      <c r="H19" s="16" t="str">
        <f t="shared" si="42"/>
        <v xml:space="preserve">Fill below. On an average day - including weekends, of the 24 hours when not thuis, how many hours is</v>
      </c>
      <c r="I19" s="16" t="str">
        <f t="shared" si="42"/>
        <v xml:space="preserve">Fill below. On an average day - including weekends, of the 24 hours when not thuis, how many hours is</v>
      </c>
      <c r="J19" s="16" t="str">
        <f t="shared" si="42"/>
        <v xml:space="preserve">Fill below. On an average day - including weekends, of the 24 hours when not thuis, how many hours is</v>
      </c>
      <c r="K19" s="16" t="str">
        <f t="shared" si="42"/>
        <v xml:space="preserve">Fill below. On an average day - including weekends, of the 24 hours when not thuis, how many hours is</v>
      </c>
      <c r="L19" s="16" t="str">
        <f t="shared" si="42"/>
        <v xml:space="preserve">Fill below. On an average day - including weekends, of the 24 hours when not thuis, how many hours is</v>
      </c>
      <c r="M19" s="16" t="str">
        <f t="shared" si="42"/>
        <v xml:space="preserve">Fill below. On an average day - including weekends, of the 24 hours when not thuis, how many hours is</v>
      </c>
      <c r="N19" s="16" t="str">
        <f t="shared" si="42"/>
        <v xml:space="preserve">Fill below. On an average day - including weekends, of the 24 hours when not thuis, how many hours is</v>
      </c>
      <c r="O19" s="16" t="str">
        <f t="shared" si="42"/>
        <v xml:space="preserve">Fill below. On an average day - including weekends, of the 24 hours when not thuis, how many hours is</v>
      </c>
      <c r="P19" s="16" t="str">
        <f t="shared" si="42"/>
        <v xml:space="preserve">Fill below. On an average day - including weekends, of the 24 hours when not thuis, how many hours is</v>
      </c>
      <c r="Q19" s="16" t="str">
        <f t="shared" si="42"/>
        <v xml:space="preserve">Fill below. On an average day - including weekends, of the 24 hours when not thuis, how many hours is</v>
      </c>
      <c r="R19" s="16" t="str">
        <f t="shared" si="42"/>
        <v xml:space="preserve">Fill below. On an average day - including weekends, of the 24 hours when not thuis, how many hours is</v>
      </c>
      <c r="S19" s="17"/>
      <c r="T19" s="17"/>
      <c r="U19" s="17"/>
      <c r="V19" s="17"/>
      <c r="W19" s="17"/>
      <c r="X19" s="17"/>
      <c r="Y19" s="17"/>
      <c r="Z19" s="17"/>
      <c r="AA19" s="17"/>
    </row>
    <row r="20" ht="15.75" customHeight="1">
      <c r="B20" s="3" t="str">
        <f>"Hours to_state is true when not "&amp;$A$7&amp;":"</f>
        <v xml:space="preserve">Hours to_state is true when not thuis: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18"/>
      <c r="B21" s="3" t="s">
        <v>32</v>
      </c>
      <c r="C21" s="21" t="str">
        <f t="shared" ref="C21:R21" si="43">IF(AND(C20&gt;0,C20&lt;(24-$A$11)),C20/(24-$A$11),"NA")</f>
        <v>NA</v>
      </c>
      <c r="D21" s="21" t="str">
        <f t="shared" si="43"/>
        <v>NA</v>
      </c>
      <c r="E21" s="21" t="str">
        <f t="shared" si="43"/>
        <v>NA</v>
      </c>
      <c r="F21" s="21" t="str">
        <f t="shared" si="43"/>
        <v>NA</v>
      </c>
      <c r="G21" s="21" t="str">
        <f t="shared" si="43"/>
        <v>NA</v>
      </c>
      <c r="H21" s="21" t="str">
        <f t="shared" si="43"/>
        <v>NA</v>
      </c>
      <c r="I21" s="21" t="str">
        <f t="shared" si="43"/>
        <v>NA</v>
      </c>
      <c r="J21" s="21" t="str">
        <f t="shared" si="43"/>
        <v>NA</v>
      </c>
      <c r="K21" s="21" t="str">
        <f t="shared" si="43"/>
        <v>NA</v>
      </c>
      <c r="L21" s="21" t="str">
        <f t="shared" si="43"/>
        <v>NA</v>
      </c>
      <c r="M21" s="21" t="str">
        <f t="shared" si="43"/>
        <v>NA</v>
      </c>
      <c r="N21" s="21" t="str">
        <f t="shared" si="43"/>
        <v>NA</v>
      </c>
      <c r="O21" s="21" t="str">
        <f t="shared" si="43"/>
        <v>NA</v>
      </c>
      <c r="P21" s="21" t="str">
        <f t="shared" si="43"/>
        <v>NA</v>
      </c>
      <c r="Q21" s="21" t="str">
        <f t="shared" si="43"/>
        <v>NA</v>
      </c>
      <c r="R21" s="21" t="str">
        <f t="shared" si="43"/>
        <v>NA</v>
      </c>
      <c r="S21" s="21"/>
      <c r="T21" s="21"/>
      <c r="U21" s="21"/>
      <c r="V21" s="21"/>
      <c r="W21" s="21"/>
      <c r="X21" s="21"/>
      <c r="Y21" s="21"/>
      <c r="Z21" s="21"/>
      <c r="AA21" s="21"/>
    </row>
    <row r="22" ht="15.75" customHeight="1"/>
    <row r="23" ht="15.75" customHeight="1"/>
    <row r="24" ht="15.75" customHeight="1"/>
    <row r="25" ht="15.75" customHeight="1">
      <c r="A25" s="3" t="s">
        <v>33</v>
      </c>
    </row>
    <row r="26" ht="15.75" customHeight="1">
      <c r="A26" s="7"/>
    </row>
    <row r="27" ht="15.75" customHeight="1">
      <c r="C27" s="22" t="str">
        <f t="shared" ref="C27:R27" si="44">C14&amp;" is "&amp;C15</f>
        <v>is</v>
      </c>
      <c r="D27" s="22" t="str">
        <f t="shared" si="44"/>
        <v>is</v>
      </c>
      <c r="E27" s="22" t="str">
        <f t="shared" si="44"/>
        <v>is</v>
      </c>
      <c r="F27" s="22" t="str">
        <f t="shared" si="44"/>
        <v>is</v>
      </c>
      <c r="G27" s="22" t="str">
        <f t="shared" si="44"/>
        <v>is</v>
      </c>
      <c r="H27" s="22" t="str">
        <f t="shared" si="44"/>
        <v>is</v>
      </c>
      <c r="I27" s="22" t="str">
        <f t="shared" si="44"/>
        <v>is</v>
      </c>
      <c r="J27" s="22" t="str">
        <f t="shared" si="44"/>
        <v>is</v>
      </c>
      <c r="K27" s="22" t="str">
        <f t="shared" si="44"/>
        <v>is</v>
      </c>
      <c r="L27" s="22" t="str">
        <f t="shared" si="44"/>
        <v>is</v>
      </c>
      <c r="M27" s="22" t="str">
        <f t="shared" si="44"/>
        <v>is</v>
      </c>
      <c r="N27" s="22" t="str">
        <f t="shared" si="44"/>
        <v>is</v>
      </c>
      <c r="O27" s="22" t="str">
        <f t="shared" si="44"/>
        <v>is</v>
      </c>
      <c r="P27" s="22" t="str">
        <f t="shared" si="44"/>
        <v>is</v>
      </c>
      <c r="Q27" s="22" t="str">
        <f t="shared" si="44"/>
        <v>is</v>
      </c>
      <c r="R27" s="22" t="str">
        <f t="shared" si="44"/>
        <v>is</v>
      </c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>
      <c r="A28" s="3" t="s">
        <v>34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1</v>
      </c>
      <c r="H28" s="7" t="b">
        <v>0</v>
      </c>
      <c r="I28" s="7" t="b">
        <v>0</v>
      </c>
      <c r="J28" s="7" t="b">
        <v>0</v>
      </c>
      <c r="K28" s="7" t="b">
        <v>0</v>
      </c>
      <c r="L28" s="7" t="b">
        <v>0</v>
      </c>
      <c r="M28" s="7" t="b">
        <v>0</v>
      </c>
      <c r="N28" s="7" t="b">
        <v>0</v>
      </c>
      <c r="O28" s="7" t="b">
        <v>0</v>
      </c>
      <c r="P28" s="7" t="b">
        <v>0</v>
      </c>
      <c r="Q28" s="7" t="b">
        <v>0</v>
      </c>
      <c r="R28" s="7" t="b">
        <v>0</v>
      </c>
      <c r="S28" s="7" t="b">
        <v>0</v>
      </c>
      <c r="T28" s="7" t="b">
        <v>0</v>
      </c>
      <c r="U28" s="7" t="b">
        <v>0</v>
      </c>
      <c r="V28" s="7" t="b">
        <v>0</v>
      </c>
      <c r="W28" s="7" t="b">
        <v>0</v>
      </c>
      <c r="X28" s="7" t="b">
        <v>0</v>
      </c>
      <c r="Y28" s="7" t="b">
        <v>0</v>
      </c>
      <c r="Z28" s="7" t="b">
        <v>0</v>
      </c>
      <c r="AA28" s="7" t="b">
        <v>0</v>
      </c>
    </row>
    <row r="29" ht="15.75" hidden="1" customHeight="1">
      <c r="A29" s="3" t="s">
        <v>30</v>
      </c>
      <c r="B29" s="23"/>
      <c r="C29" s="22" t="str">
        <f t="shared" ref="C29:R29" si="45">IF(C$28,C18,(1-C18))</f>
        <v>#VALUE!</v>
      </c>
      <c r="D29" s="22" t="str">
        <f t="shared" si="45"/>
        <v>#VALUE!</v>
      </c>
      <c r="E29" s="22" t="str">
        <f t="shared" si="45"/>
        <v>#VALUE!</v>
      </c>
      <c r="F29" s="22" t="str">
        <f t="shared" si="45"/>
        <v>#VALUE!</v>
      </c>
      <c r="G29" s="22" t="str">
        <f t="shared" si="45"/>
        <v>NA</v>
      </c>
      <c r="H29" s="22" t="str">
        <f t="shared" si="45"/>
        <v>#VALUE!</v>
      </c>
      <c r="I29" s="22" t="str">
        <f t="shared" si="45"/>
        <v>#VALUE!</v>
      </c>
      <c r="J29" s="22" t="str">
        <f t="shared" si="45"/>
        <v>#VALUE!</v>
      </c>
      <c r="K29" s="22" t="str">
        <f t="shared" si="45"/>
        <v>#VALUE!</v>
      </c>
      <c r="L29" s="22" t="str">
        <f t="shared" si="45"/>
        <v>#VALUE!</v>
      </c>
      <c r="M29" s="22" t="str">
        <f t="shared" si="45"/>
        <v>#VALUE!</v>
      </c>
      <c r="N29" s="22" t="str">
        <f t="shared" si="45"/>
        <v>#VALUE!</v>
      </c>
      <c r="O29" s="22" t="str">
        <f t="shared" si="45"/>
        <v>#VALUE!</v>
      </c>
      <c r="P29" s="22" t="str">
        <f t="shared" si="45"/>
        <v>#VALUE!</v>
      </c>
      <c r="Q29" s="22" t="str">
        <f t="shared" si="45"/>
        <v>#VALUE!</v>
      </c>
      <c r="R29" s="22" t="str">
        <f t="shared" si="45"/>
        <v>#VALUE!</v>
      </c>
      <c r="S29" s="22"/>
      <c r="T29" s="22"/>
      <c r="U29" s="22"/>
      <c r="V29" s="22"/>
      <c r="W29" s="22"/>
      <c r="X29" s="22"/>
      <c r="Y29" s="22"/>
      <c r="Z29" s="22"/>
      <c r="AA29" s="22"/>
    </row>
    <row r="30" ht="15.75" hidden="1" customHeight="1">
      <c r="A30" s="3" t="s">
        <v>32</v>
      </c>
      <c r="B30" s="23"/>
      <c r="C30" s="22" t="str">
        <f t="shared" ref="C30:R30" si="46">IF(C$28,C21,(1-C21))</f>
        <v>#VALUE!</v>
      </c>
      <c r="D30" s="22" t="str">
        <f t="shared" si="46"/>
        <v>#VALUE!</v>
      </c>
      <c r="E30" s="22" t="str">
        <f t="shared" si="46"/>
        <v>#VALUE!</v>
      </c>
      <c r="F30" s="22" t="str">
        <f t="shared" si="46"/>
        <v>#VALUE!</v>
      </c>
      <c r="G30" s="22" t="str">
        <f t="shared" si="46"/>
        <v>NA</v>
      </c>
      <c r="H30" s="22" t="str">
        <f t="shared" si="46"/>
        <v>#VALUE!</v>
      </c>
      <c r="I30" s="22" t="str">
        <f t="shared" si="46"/>
        <v>#VALUE!</v>
      </c>
      <c r="J30" s="22" t="str">
        <f t="shared" si="46"/>
        <v>#VALUE!</v>
      </c>
      <c r="K30" s="22" t="str">
        <f t="shared" si="46"/>
        <v>#VALUE!</v>
      </c>
      <c r="L30" s="22" t="str">
        <f t="shared" si="46"/>
        <v>#VALUE!</v>
      </c>
      <c r="M30" s="22" t="str">
        <f t="shared" si="46"/>
        <v>#VALUE!</v>
      </c>
      <c r="N30" s="22" t="str">
        <f t="shared" si="46"/>
        <v>#VALUE!</v>
      </c>
      <c r="O30" s="22" t="str">
        <f t="shared" si="46"/>
        <v>#VALUE!</v>
      </c>
      <c r="P30" s="22" t="str">
        <f t="shared" si="46"/>
        <v>#VALUE!</v>
      </c>
      <c r="Q30" s="22" t="str">
        <f t="shared" si="46"/>
        <v>#VALUE!</v>
      </c>
      <c r="R30" s="22" t="str">
        <f t="shared" si="46"/>
        <v>#VALUE!</v>
      </c>
      <c r="S30" s="22"/>
      <c r="T30" s="22"/>
      <c r="U30" s="22"/>
      <c r="V30" s="22"/>
      <c r="W30" s="22"/>
      <c r="X30" s="22"/>
      <c r="Y30" s="22"/>
      <c r="Z30" s="22"/>
      <c r="AA30" s="22"/>
    </row>
    <row r="31" ht="15.75" hidden="1" customHeight="1">
      <c r="A31" s="3" t="s">
        <v>35</v>
      </c>
      <c r="B31" s="23"/>
      <c r="C31" s="22" t="str">
        <f t="shared" ref="C31:R31" si="47">C29 * B33</f>
        <v>#VALUE!</v>
      </c>
      <c r="D31" s="22" t="str">
        <f t="shared" si="47"/>
        <v>#VALUE!</v>
      </c>
      <c r="E31" s="22" t="str">
        <f t="shared" si="47"/>
        <v>#VALUE!</v>
      </c>
      <c r="F31" s="22" t="str">
        <f t="shared" si="47"/>
        <v>#VALUE!</v>
      </c>
      <c r="G31" s="22" t="str">
        <f t="shared" si="47"/>
        <v>#VALUE!</v>
      </c>
      <c r="H31" s="22" t="str">
        <f t="shared" si="47"/>
        <v>#VALUE!</v>
      </c>
      <c r="I31" s="22" t="str">
        <f t="shared" si="47"/>
        <v>#VALUE!</v>
      </c>
      <c r="J31" s="22" t="str">
        <f t="shared" si="47"/>
        <v>#VALUE!</v>
      </c>
      <c r="K31" s="22" t="str">
        <f t="shared" si="47"/>
        <v>#VALUE!</v>
      </c>
      <c r="L31" s="22" t="str">
        <f t="shared" si="47"/>
        <v>#VALUE!</v>
      </c>
      <c r="M31" s="22" t="str">
        <f t="shared" si="47"/>
        <v>#VALUE!</v>
      </c>
      <c r="N31" s="22" t="str">
        <f t="shared" si="47"/>
        <v>#VALUE!</v>
      </c>
      <c r="O31" s="22" t="str">
        <f t="shared" si="47"/>
        <v>#VALUE!</v>
      </c>
      <c r="P31" s="22" t="str">
        <f t="shared" si="47"/>
        <v>#VALUE!</v>
      </c>
      <c r="Q31" s="22" t="str">
        <f t="shared" si="47"/>
        <v>#VALUE!</v>
      </c>
      <c r="R31" s="22" t="str">
        <f t="shared" si="47"/>
        <v>#VALUE!</v>
      </c>
      <c r="S31" s="22"/>
      <c r="T31" s="22"/>
      <c r="U31" s="22"/>
      <c r="V31" s="22"/>
      <c r="W31" s="22"/>
      <c r="X31" s="22"/>
      <c r="Y31" s="22"/>
      <c r="Z31" s="22"/>
      <c r="AA31" s="22"/>
    </row>
    <row r="32" ht="15.75" hidden="1" customHeight="1">
      <c r="A32" s="3" t="s">
        <v>36</v>
      </c>
      <c r="B32" s="23"/>
      <c r="C32" s="22" t="str">
        <f t="shared" ref="C32:R32" si="48">C31 + (C30 * (1-B33))</f>
        <v>#VALUE!</v>
      </c>
      <c r="D32" s="22" t="str">
        <f t="shared" si="48"/>
        <v>#VALUE!</v>
      </c>
      <c r="E32" s="22" t="str">
        <f t="shared" si="48"/>
        <v>#VALUE!</v>
      </c>
      <c r="F32" s="22" t="str">
        <f t="shared" si="48"/>
        <v>#VALUE!</v>
      </c>
      <c r="G32" s="22" t="str">
        <f t="shared" si="48"/>
        <v>#VALUE!</v>
      </c>
      <c r="H32" s="22" t="str">
        <f t="shared" si="48"/>
        <v>#VALUE!</v>
      </c>
      <c r="I32" s="22" t="str">
        <f t="shared" si="48"/>
        <v>#VALUE!</v>
      </c>
      <c r="J32" s="22" t="str">
        <f t="shared" si="48"/>
        <v>#VALUE!</v>
      </c>
      <c r="K32" s="22" t="str">
        <f t="shared" si="48"/>
        <v>#VALUE!</v>
      </c>
      <c r="L32" s="22" t="str">
        <f t="shared" si="48"/>
        <v>#VALUE!</v>
      </c>
      <c r="M32" s="22" t="str">
        <f t="shared" si="48"/>
        <v>#VALUE!</v>
      </c>
      <c r="N32" s="22" t="str">
        <f t="shared" si="48"/>
        <v>#VALUE!</v>
      </c>
      <c r="O32" s="22" t="str">
        <f t="shared" si="48"/>
        <v>#VALUE!</v>
      </c>
      <c r="P32" s="22" t="str">
        <f t="shared" si="48"/>
        <v>#VALUE!</v>
      </c>
      <c r="Q32" s="22" t="str">
        <f t="shared" si="48"/>
        <v>#VALUE!</v>
      </c>
      <c r="R32" s="22" t="str">
        <f t="shared" si="48"/>
        <v>#VALUE!</v>
      </c>
      <c r="S32" s="22"/>
      <c r="T32" s="22"/>
      <c r="U32" s="22"/>
      <c r="V32" s="22"/>
      <c r="W32" s="22"/>
      <c r="X32" s="22"/>
      <c r="Y32" s="22"/>
      <c r="Z32" s="22"/>
      <c r="AA32" s="22"/>
    </row>
    <row r="33" ht="15.75" hidden="1" customHeight="1">
      <c r="A33" s="3" t="s">
        <v>37</v>
      </c>
      <c r="B33" s="22">
        <f>$B$12</f>
        <v>0</v>
      </c>
      <c r="C33" s="22" t="str">
        <f t="shared" ref="C33:R33" si="49">C31/C32</f>
        <v>#VALUE!</v>
      </c>
      <c r="D33" s="22" t="str">
        <f t="shared" si="49"/>
        <v>#VALUE!</v>
      </c>
      <c r="E33" s="22" t="str">
        <f t="shared" si="49"/>
        <v>#VALUE!</v>
      </c>
      <c r="F33" s="22" t="str">
        <f t="shared" si="49"/>
        <v>#VALUE!</v>
      </c>
      <c r="G33" s="22" t="str">
        <f t="shared" si="49"/>
        <v>#VALUE!</v>
      </c>
      <c r="H33" s="22" t="str">
        <f t="shared" si="49"/>
        <v>#VALUE!</v>
      </c>
      <c r="I33" s="22" t="str">
        <f t="shared" si="49"/>
        <v>#VALUE!</v>
      </c>
      <c r="J33" s="22" t="str">
        <f t="shared" si="49"/>
        <v>#VALUE!</v>
      </c>
      <c r="K33" s="22" t="str">
        <f t="shared" si="49"/>
        <v>#VALUE!</v>
      </c>
      <c r="L33" s="22" t="str">
        <f t="shared" si="49"/>
        <v>#VALUE!</v>
      </c>
      <c r="M33" s="22" t="str">
        <f t="shared" si="49"/>
        <v>#VALUE!</v>
      </c>
      <c r="N33" s="22" t="str">
        <f t="shared" si="49"/>
        <v>#VALUE!</v>
      </c>
      <c r="O33" s="22" t="str">
        <f t="shared" si="49"/>
        <v>#VALUE!</v>
      </c>
      <c r="P33" s="22" t="str">
        <f t="shared" si="49"/>
        <v>#VALUE!</v>
      </c>
      <c r="Q33" s="22" t="str">
        <f t="shared" si="49"/>
        <v>#VALUE!</v>
      </c>
      <c r="R33" s="22" t="str">
        <f t="shared" si="49"/>
        <v>#VALUE!</v>
      </c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/>
    <row r="35" ht="15.75" customHeight="1">
      <c r="A35" s="3" t="s">
        <v>54</v>
      </c>
      <c r="B35" s="22">
        <f t="array" ref="B35">INDEX(33:33, MATCH(99^99,33:33, 1))</f>
        <v>0</v>
      </c>
    </row>
    <row r="36" ht="15.75" customHeight="1">
      <c r="A36" s="3" t="s">
        <v>39</v>
      </c>
      <c r="B36" s="6" t="b">
        <f>B35&gt;A26</f>
        <v>0</v>
      </c>
    </row>
    <row r="37" ht="15.75" customHeight="1">
      <c r="A37" s="24" t="str">
        <f>$A$7&amp;" is "&amp;IF(B36,"ON","OFF")</f>
        <v xml:space="preserve">thuis is OFF</v>
      </c>
    </row>
    <row r="38" ht="15.75" customHeight="1"/>
    <row r="39" ht="15.75" customHeight="1"/>
    <row r="40" ht="15.75" customHeight="1">
      <c r="A40" s="14" t="str">
        <f>"7. Change Threshold to get desired performance. Increase to reduce "&amp;$A$7&amp;" turning on falesly. Reduce the threshold to reduce it turning off falsely."</f>
        <v xml:space="preserve">7. Change Threshold to get desired performance. Increase to reduce thuis turning on falesly. Reduce the threshold to reduce it turning off falsely.</v>
      </c>
    </row>
    <row r="41" ht="15.75" customHeight="1"/>
    <row r="42" ht="15.75" customHeight="1">
      <c r="A42" s="25" t="s">
        <v>40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A5"/>
    <mergeCell ref="A37:B38"/>
  </mergeCells>
  <hyperlinks>
    <hyperlink r:id="rId1" location="full-examples" ref="A3"/>
    <hyperlink r:id="rId1" location="estimating-probabilities" ref="A4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notBetween" id="{00A40043-001E-46F4-9DE6-005800B60038}">
            <xm:f>0.001</xm:f>
            <xm:f>23.999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A11</xm:sqref>
        </x14:conditionalFormatting>
        <x14:conditionalFormatting xmlns:xm="http://schemas.microsoft.com/office/excel/2006/main">
          <x14:cfRule type="cellIs" priority="7" operator="notBetween" id="{00670034-0045-4854-AF79-00DC00B900F3}">
            <xm:f>0.0001</xm:f>
            <xm:f>0.9999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A26</xm:sqref>
        </x14:conditionalFormatting>
        <x14:conditionalFormatting xmlns:xm="http://schemas.microsoft.com/office/excel/2006/main">
          <x14:cfRule type="expression" priority="6" id="{004B0081-0045-4304-8542-00DB007100BD}">
            <xm:f>NOT($B$36)</xm:f>
            <x14:dxf>
              <font/>
              <fill>
                <patternFill patternType="solid">
                  <fgColor rgb="FFBF9000"/>
                  <bgColor rgb="FFBF9000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A37:B38</xm:sqref>
        </x14:conditionalFormatting>
        <x14:conditionalFormatting xmlns:xm="http://schemas.microsoft.com/office/excel/2006/main">
          <x14:cfRule type="expression" priority="5" id="{003700E5-003F-400D-B97E-008F00AB0052}">
            <xm:f>$B$36</xm:f>
            <x14:dxf>
              <font/>
              <fill>
                <patternFill patternType="solid">
                  <fgColor rgb="FF38761D"/>
                  <bgColor rgb="FF38761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A37:B38</xm:sqref>
        </x14:conditionalFormatting>
        <x14:conditionalFormatting xmlns:xm="http://schemas.microsoft.com/office/excel/2006/main">
          <x14:cfRule type="cellIs" priority="4" operator="greaterThan" id="{008800D9-0059-41F8-9C99-00B6009A008C}">
            <xm:f>24-$A$11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A20 C20:AA20</xm:sqref>
        </x14:conditionalFormatting>
        <x14:conditionalFormatting xmlns:xm="http://schemas.microsoft.com/office/excel/2006/main">
          <x14:cfRule type="cellIs" priority="3" operator="greaterThan" id="{00A6005A-00B6-4830-B011-00A000A30035}">
            <xm:f>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A17 C17:AA17</xm:sqref>
        </x14:conditionalFormatting>
        <x14:conditionalFormatting xmlns:xm="http://schemas.microsoft.com/office/excel/2006/main">
          <x14:cfRule type="cellIs" priority="2" operator="greaterThan" id="{00D40095-00E2-43E3-8323-005300DC00B0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A21</xm:sqref>
        </x14:conditionalFormatting>
        <x14:conditionalFormatting xmlns:xm="http://schemas.microsoft.com/office/excel/2006/main">
          <x14:cfRule type="cellIs" priority="1" operator="greaterThan" id="{00590002-00F0-4E27-9A4C-00D400C70028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A18 C18:AA18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31.879999999999999"/>
    <col customWidth="1" min="2" max="2" width="30"/>
    <col customWidth="1" min="3" max="3" width="24.25"/>
    <col customWidth="1" min="4" max="4" width="23.379999999999999"/>
    <col customWidth="1" min="5" max="5" width="22.129999999999999"/>
    <col customWidth="1" min="6" max="6" width="19.629999999999999"/>
    <col customWidth="1" min="7" max="7" width="23.25"/>
  </cols>
  <sheetData>
    <row r="1" ht="15.75" customHeight="1">
      <c r="A1" s="1" t="s">
        <v>0</v>
      </c>
    </row>
    <row r="2" ht="15.75" customHeight="1">
      <c r="A2" s="2" t="s">
        <v>1</v>
      </c>
      <c r="C2" s="3" t="s">
        <v>2</v>
      </c>
    </row>
    <row r="3" ht="15.75" customHeight="1">
      <c r="A3" s="5" t="s">
        <v>5</v>
      </c>
      <c r="C3" s="6" t="s">
        <v>6</v>
      </c>
    </row>
    <row r="4" ht="15.75" customHeight="1">
      <c r="C4" s="7" t="s">
        <v>8</v>
      </c>
    </row>
    <row r="5" ht="15.75" customHeight="1"/>
    <row r="6" ht="15.75" customHeight="1">
      <c r="A6" s="3" t="s">
        <v>11</v>
      </c>
      <c r="D6" s="3" t="s">
        <v>12</v>
      </c>
      <c r="E6" s="9" t="s">
        <v>13</v>
      </c>
    </row>
    <row r="7" ht="15.75" customHeight="1">
      <c r="A7" s="7" t="s">
        <v>49</v>
      </c>
    </row>
    <row r="8" ht="15.75" customHeight="1"/>
    <row r="9" ht="15.75" customHeight="1">
      <c r="A9" s="3" t="s">
        <v>15</v>
      </c>
    </row>
    <row r="10" ht="15.75" customHeight="1">
      <c r="A10" s="10" t="str">
        <f>$E$6&amp;" how many hours is "&amp;A7</f>
        <v xml:space="preserve">Fill below. On an average day - including weekends, how many hours is thuis</v>
      </c>
    </row>
    <row r="11" ht="15.75" customHeight="1">
      <c r="A11" s="11"/>
      <c r="B11" s="2"/>
    </row>
    <row r="12" ht="15.75" customHeight="1">
      <c r="A12" s="3" t="s">
        <v>16</v>
      </c>
      <c r="B12" s="21">
        <f>A11/24</f>
        <v>0</v>
      </c>
    </row>
    <row r="13" ht="15.75" customHeight="1"/>
    <row r="14" ht="15.75" customHeight="1">
      <c r="A14" s="3" t="s">
        <v>17</v>
      </c>
      <c r="B14" s="3" t="s">
        <v>18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5.75" customHeight="1">
      <c r="A15" s="3" t="s">
        <v>24</v>
      </c>
      <c r="B15" s="3" t="s">
        <v>25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5.75" customHeight="1">
      <c r="B16" s="14" t="s">
        <v>29</v>
      </c>
      <c r="C16" s="16" t="str">
        <f t="shared" ref="C16:R16" si="50">$E$6&amp;" of the "&amp;$A$11&amp;" hours when "&amp;$A$7&amp;", how many hours is "&amp;C14&amp;" "&amp;C15</f>
        <v xml:space="preserve">Fill below. On an average day - including weekends, of the  hours when thuis, how many hours is</v>
      </c>
      <c r="D16" s="16" t="str">
        <f t="shared" si="50"/>
        <v xml:space="preserve">Fill below. On an average day - including weekends, of the  hours when thuis, how many hours is</v>
      </c>
      <c r="E16" s="16" t="str">
        <f t="shared" si="50"/>
        <v xml:space="preserve">Fill below. On an average day - including weekends, of the  hours when thuis, how many hours is</v>
      </c>
      <c r="F16" s="16" t="str">
        <f t="shared" si="50"/>
        <v xml:space="preserve">Fill below. On an average day - including weekends, of the  hours when thuis, how many hours is</v>
      </c>
      <c r="G16" s="16" t="str">
        <f t="shared" si="50"/>
        <v xml:space="preserve">Fill below. On an average day - including weekends, of the  hours when thuis, how many hours is</v>
      </c>
      <c r="H16" s="16" t="str">
        <f t="shared" si="50"/>
        <v xml:space="preserve">Fill below. On an average day - including weekends, of the  hours when thuis, how many hours is</v>
      </c>
      <c r="I16" s="16" t="str">
        <f t="shared" si="50"/>
        <v xml:space="preserve">Fill below. On an average day - including weekends, of the  hours when thuis, how many hours is</v>
      </c>
      <c r="J16" s="16" t="str">
        <f t="shared" si="50"/>
        <v xml:space="preserve">Fill below. On an average day - including weekends, of the  hours when thuis, how many hours is</v>
      </c>
      <c r="K16" s="16" t="str">
        <f t="shared" si="50"/>
        <v xml:space="preserve">Fill below. On an average day - including weekends, of the  hours when thuis, how many hours is</v>
      </c>
      <c r="L16" s="16" t="str">
        <f t="shared" si="50"/>
        <v xml:space="preserve">Fill below. On an average day - including weekends, of the  hours when thuis, how many hours is</v>
      </c>
      <c r="M16" s="16" t="str">
        <f t="shared" si="50"/>
        <v xml:space="preserve">Fill below. On an average day - including weekends, of the  hours when thuis, how many hours is</v>
      </c>
      <c r="N16" s="16" t="str">
        <f t="shared" si="50"/>
        <v xml:space="preserve">Fill below. On an average day - including weekends, of the  hours when thuis, how many hours is</v>
      </c>
      <c r="O16" s="16" t="str">
        <f t="shared" si="50"/>
        <v xml:space="preserve">Fill below. On an average day - including weekends, of the  hours when thuis, how many hours is</v>
      </c>
      <c r="P16" s="16" t="str">
        <f t="shared" si="50"/>
        <v xml:space="preserve">Fill below. On an average day - including weekends, of the  hours when thuis, how many hours is</v>
      </c>
      <c r="Q16" s="16" t="str">
        <f t="shared" si="50"/>
        <v xml:space="preserve">Fill below. On an average day - including weekends, of the  hours when thuis, how many hours is</v>
      </c>
      <c r="R16" s="16" t="str">
        <f t="shared" si="50"/>
        <v xml:space="preserve">Fill below. On an average day - including weekends, of the  hours when thuis, how many hours is</v>
      </c>
      <c r="S16" s="17"/>
      <c r="T16" s="17"/>
      <c r="U16" s="17"/>
      <c r="V16" s="17"/>
      <c r="W16" s="17"/>
      <c r="X16" s="17"/>
      <c r="Y16" s="17"/>
      <c r="Z16" s="17"/>
      <c r="AA16" s="17"/>
    </row>
    <row r="17" ht="15.75" customHeight="1">
      <c r="A17" s="2"/>
      <c r="B17" s="3" t="str">
        <f>"Hours to_state is true when "&amp;$A$7&amp;":"</f>
        <v xml:space="preserve">Hours to_state is true when thuis: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5.75" customHeight="1">
      <c r="A18" s="18"/>
      <c r="B18" s="3" t="s">
        <v>30</v>
      </c>
      <c r="C18" s="20" t="str">
        <f t="shared" ref="C18:R18" si="51">IF(AND(C17&gt;0,C17&lt;$A$11), C17/$A$11, "NA")</f>
        <v>NA</v>
      </c>
      <c r="D18" s="20" t="str">
        <f t="shared" si="51"/>
        <v>NA</v>
      </c>
      <c r="E18" s="20" t="str">
        <f t="shared" si="51"/>
        <v>NA</v>
      </c>
      <c r="F18" s="20" t="str">
        <f t="shared" si="51"/>
        <v>NA</v>
      </c>
      <c r="G18" s="20" t="str">
        <f t="shared" si="51"/>
        <v>NA</v>
      </c>
      <c r="H18" s="20" t="str">
        <f t="shared" si="51"/>
        <v>NA</v>
      </c>
      <c r="I18" s="20" t="str">
        <f t="shared" si="51"/>
        <v>NA</v>
      </c>
      <c r="J18" s="20" t="str">
        <f t="shared" si="51"/>
        <v>NA</v>
      </c>
      <c r="K18" s="20" t="str">
        <f t="shared" si="51"/>
        <v>NA</v>
      </c>
      <c r="L18" s="20" t="str">
        <f t="shared" si="51"/>
        <v>NA</v>
      </c>
      <c r="M18" s="20" t="str">
        <f t="shared" si="51"/>
        <v>NA</v>
      </c>
      <c r="N18" s="20" t="str">
        <f t="shared" si="51"/>
        <v>NA</v>
      </c>
      <c r="O18" s="20" t="str">
        <f t="shared" si="51"/>
        <v>NA</v>
      </c>
      <c r="P18" s="20" t="str">
        <f t="shared" si="51"/>
        <v>NA</v>
      </c>
      <c r="Q18" s="20" t="str">
        <f t="shared" si="51"/>
        <v>NA</v>
      </c>
      <c r="R18" s="20" t="str">
        <f t="shared" si="51"/>
        <v>NA</v>
      </c>
      <c r="S18" s="20"/>
      <c r="T18" s="20"/>
      <c r="U18" s="20"/>
      <c r="V18" s="20"/>
      <c r="W18" s="20"/>
      <c r="X18" s="20"/>
      <c r="Y18" s="20"/>
      <c r="Z18" s="20"/>
      <c r="AA18" s="20"/>
    </row>
    <row r="19" ht="15.75" customHeight="1">
      <c r="B19" s="14" t="s">
        <v>31</v>
      </c>
      <c r="C19" s="16" t="str">
        <f t="shared" ref="C19:R19" si="52">$E$6&amp;" of the "&amp;24 - $A$11&amp;" hours when not "&amp;$A$7&amp;", how many hours is "&amp;C14&amp;" "&amp;C15</f>
        <v xml:space="preserve">Fill below. On an average day - including weekends, of the 24 hours when not thuis, how many hours is</v>
      </c>
      <c r="D19" s="16" t="str">
        <f t="shared" si="52"/>
        <v xml:space="preserve">Fill below. On an average day - including weekends, of the 24 hours when not thuis, how many hours is</v>
      </c>
      <c r="E19" s="16" t="str">
        <f t="shared" si="52"/>
        <v xml:space="preserve">Fill below. On an average day - including weekends, of the 24 hours when not thuis, how many hours is</v>
      </c>
      <c r="F19" s="16" t="str">
        <f t="shared" si="52"/>
        <v xml:space="preserve">Fill below. On an average day - including weekends, of the 24 hours when not thuis, how many hours is</v>
      </c>
      <c r="G19" s="16" t="str">
        <f t="shared" si="52"/>
        <v xml:space="preserve">Fill below. On an average day - including weekends, of the 24 hours when not thuis, how many hours is</v>
      </c>
      <c r="H19" s="16" t="str">
        <f t="shared" si="52"/>
        <v xml:space="preserve">Fill below. On an average day - including weekends, of the 24 hours when not thuis, how many hours is</v>
      </c>
      <c r="I19" s="16" t="str">
        <f t="shared" si="52"/>
        <v xml:space="preserve">Fill below. On an average day - including weekends, of the 24 hours when not thuis, how many hours is</v>
      </c>
      <c r="J19" s="16" t="str">
        <f t="shared" si="52"/>
        <v xml:space="preserve">Fill below. On an average day - including weekends, of the 24 hours when not thuis, how many hours is</v>
      </c>
      <c r="K19" s="16" t="str">
        <f t="shared" si="52"/>
        <v xml:space="preserve">Fill below. On an average day - including weekends, of the 24 hours when not thuis, how many hours is</v>
      </c>
      <c r="L19" s="16" t="str">
        <f t="shared" si="52"/>
        <v xml:space="preserve">Fill below. On an average day - including weekends, of the 24 hours when not thuis, how many hours is</v>
      </c>
      <c r="M19" s="16" t="str">
        <f t="shared" si="52"/>
        <v xml:space="preserve">Fill below. On an average day - including weekends, of the 24 hours when not thuis, how many hours is</v>
      </c>
      <c r="N19" s="16" t="str">
        <f t="shared" si="52"/>
        <v xml:space="preserve">Fill below. On an average day - including weekends, of the 24 hours when not thuis, how many hours is</v>
      </c>
      <c r="O19" s="16" t="str">
        <f t="shared" si="52"/>
        <v xml:space="preserve">Fill below. On an average day - including weekends, of the 24 hours when not thuis, how many hours is</v>
      </c>
      <c r="P19" s="16" t="str">
        <f t="shared" si="52"/>
        <v xml:space="preserve">Fill below. On an average day - including weekends, of the 24 hours when not thuis, how many hours is</v>
      </c>
      <c r="Q19" s="16" t="str">
        <f t="shared" si="52"/>
        <v xml:space="preserve">Fill below. On an average day - including weekends, of the 24 hours when not thuis, how many hours is</v>
      </c>
      <c r="R19" s="16" t="str">
        <f t="shared" si="52"/>
        <v xml:space="preserve">Fill below. On an average day - including weekends, of the 24 hours when not thuis, how many hours is</v>
      </c>
      <c r="S19" s="17"/>
      <c r="T19" s="17"/>
      <c r="U19" s="17"/>
      <c r="V19" s="17"/>
      <c r="W19" s="17"/>
      <c r="X19" s="17"/>
      <c r="Y19" s="17"/>
      <c r="Z19" s="17"/>
      <c r="AA19" s="17"/>
    </row>
    <row r="20" ht="15.75" customHeight="1">
      <c r="B20" s="3" t="str">
        <f>"Hours to_state is true when not "&amp;$A$7&amp;":"</f>
        <v xml:space="preserve">Hours to_state is true when not thuis: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18"/>
      <c r="B21" s="3" t="s">
        <v>32</v>
      </c>
      <c r="C21" s="21" t="str">
        <f t="shared" ref="C21:R21" si="53">IF(AND(C20&gt;0,C20&lt;(24-$A$11)),C20/(24-$A$11),"NA")</f>
        <v>NA</v>
      </c>
      <c r="D21" s="21" t="str">
        <f t="shared" si="53"/>
        <v>NA</v>
      </c>
      <c r="E21" s="21" t="str">
        <f t="shared" si="53"/>
        <v>NA</v>
      </c>
      <c r="F21" s="21" t="str">
        <f t="shared" si="53"/>
        <v>NA</v>
      </c>
      <c r="G21" s="21" t="str">
        <f t="shared" si="53"/>
        <v>NA</v>
      </c>
      <c r="H21" s="21" t="str">
        <f t="shared" si="53"/>
        <v>NA</v>
      </c>
      <c r="I21" s="21" t="str">
        <f t="shared" si="53"/>
        <v>NA</v>
      </c>
      <c r="J21" s="21" t="str">
        <f t="shared" si="53"/>
        <v>NA</v>
      </c>
      <c r="K21" s="21" t="str">
        <f t="shared" si="53"/>
        <v>NA</v>
      </c>
      <c r="L21" s="21" t="str">
        <f t="shared" si="53"/>
        <v>NA</v>
      </c>
      <c r="M21" s="21" t="str">
        <f t="shared" si="53"/>
        <v>NA</v>
      </c>
      <c r="N21" s="21" t="str">
        <f t="shared" si="53"/>
        <v>NA</v>
      </c>
      <c r="O21" s="21" t="str">
        <f t="shared" si="53"/>
        <v>NA</v>
      </c>
      <c r="P21" s="21" t="str">
        <f t="shared" si="53"/>
        <v>NA</v>
      </c>
      <c r="Q21" s="21" t="str">
        <f t="shared" si="53"/>
        <v>NA</v>
      </c>
      <c r="R21" s="21" t="str">
        <f t="shared" si="53"/>
        <v>NA</v>
      </c>
      <c r="S21" s="21"/>
      <c r="T21" s="21"/>
      <c r="U21" s="21"/>
      <c r="V21" s="21"/>
      <c r="W21" s="21"/>
      <c r="X21" s="21"/>
      <c r="Y21" s="21"/>
      <c r="Z21" s="21"/>
      <c r="AA21" s="21"/>
    </row>
    <row r="22" ht="15.75" customHeight="1"/>
    <row r="23" ht="15.75" customHeight="1"/>
    <row r="24" ht="15.75" customHeight="1"/>
    <row r="25" ht="15.75" customHeight="1">
      <c r="A25" s="3" t="s">
        <v>33</v>
      </c>
    </row>
    <row r="26" ht="15.75" customHeight="1">
      <c r="A26" s="7"/>
    </row>
    <row r="27" ht="15.75" customHeight="1">
      <c r="C27" s="22" t="str">
        <f t="shared" ref="C27:R27" si="54">C14&amp;" is "&amp;C15</f>
        <v>is</v>
      </c>
      <c r="D27" s="22" t="str">
        <f t="shared" si="54"/>
        <v>is</v>
      </c>
      <c r="E27" s="22" t="str">
        <f t="shared" si="54"/>
        <v>is</v>
      </c>
      <c r="F27" s="22" t="str">
        <f t="shared" si="54"/>
        <v>is</v>
      </c>
      <c r="G27" s="22" t="str">
        <f t="shared" si="54"/>
        <v>is</v>
      </c>
      <c r="H27" s="22" t="str">
        <f t="shared" si="54"/>
        <v>is</v>
      </c>
      <c r="I27" s="22" t="str">
        <f t="shared" si="54"/>
        <v>is</v>
      </c>
      <c r="J27" s="22" t="str">
        <f t="shared" si="54"/>
        <v>is</v>
      </c>
      <c r="K27" s="22" t="str">
        <f t="shared" si="54"/>
        <v>is</v>
      </c>
      <c r="L27" s="22" t="str">
        <f t="shared" si="54"/>
        <v>is</v>
      </c>
      <c r="M27" s="22" t="str">
        <f t="shared" si="54"/>
        <v>is</v>
      </c>
      <c r="N27" s="22" t="str">
        <f t="shared" si="54"/>
        <v>is</v>
      </c>
      <c r="O27" s="22" t="str">
        <f t="shared" si="54"/>
        <v>is</v>
      </c>
      <c r="P27" s="22" t="str">
        <f t="shared" si="54"/>
        <v>is</v>
      </c>
      <c r="Q27" s="22" t="str">
        <f t="shared" si="54"/>
        <v>is</v>
      </c>
      <c r="R27" s="22" t="str">
        <f t="shared" si="54"/>
        <v>is</v>
      </c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>
      <c r="A28" s="3" t="s">
        <v>34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1</v>
      </c>
      <c r="H28" s="7" t="b">
        <v>0</v>
      </c>
      <c r="I28" s="7" t="b">
        <v>0</v>
      </c>
      <c r="J28" s="7" t="b">
        <v>0</v>
      </c>
      <c r="K28" s="7" t="b">
        <v>0</v>
      </c>
      <c r="L28" s="7" t="b">
        <v>0</v>
      </c>
      <c r="M28" s="7" t="b">
        <v>0</v>
      </c>
      <c r="N28" s="7" t="b">
        <v>0</v>
      </c>
      <c r="O28" s="7" t="b">
        <v>0</v>
      </c>
      <c r="P28" s="7" t="b">
        <v>0</v>
      </c>
      <c r="Q28" s="7" t="b">
        <v>0</v>
      </c>
      <c r="R28" s="7" t="b">
        <v>0</v>
      </c>
      <c r="S28" s="7" t="b">
        <v>0</v>
      </c>
      <c r="T28" s="7" t="b">
        <v>0</v>
      </c>
      <c r="U28" s="7" t="b">
        <v>0</v>
      </c>
      <c r="V28" s="7" t="b">
        <v>0</v>
      </c>
      <c r="W28" s="7" t="b">
        <v>0</v>
      </c>
      <c r="X28" s="7" t="b">
        <v>0</v>
      </c>
      <c r="Y28" s="7" t="b">
        <v>0</v>
      </c>
      <c r="Z28" s="7" t="b">
        <v>0</v>
      </c>
      <c r="AA28" s="7" t="b">
        <v>0</v>
      </c>
    </row>
    <row r="29" ht="15.75" hidden="1" customHeight="1">
      <c r="A29" s="3" t="s">
        <v>30</v>
      </c>
      <c r="B29" s="23"/>
      <c r="C29" s="22" t="str">
        <f t="shared" ref="C29:R29" si="55">IF(C$28,C18,(1-C18))</f>
        <v>#VALUE!</v>
      </c>
      <c r="D29" s="22" t="str">
        <f t="shared" si="55"/>
        <v>#VALUE!</v>
      </c>
      <c r="E29" s="22" t="str">
        <f t="shared" si="55"/>
        <v>#VALUE!</v>
      </c>
      <c r="F29" s="22" t="str">
        <f t="shared" si="55"/>
        <v>#VALUE!</v>
      </c>
      <c r="G29" s="22" t="str">
        <f t="shared" si="55"/>
        <v>NA</v>
      </c>
      <c r="H29" s="22" t="str">
        <f t="shared" si="55"/>
        <v>#VALUE!</v>
      </c>
      <c r="I29" s="22" t="str">
        <f t="shared" si="55"/>
        <v>#VALUE!</v>
      </c>
      <c r="J29" s="22" t="str">
        <f t="shared" si="55"/>
        <v>#VALUE!</v>
      </c>
      <c r="K29" s="22" t="str">
        <f t="shared" si="55"/>
        <v>#VALUE!</v>
      </c>
      <c r="L29" s="22" t="str">
        <f t="shared" si="55"/>
        <v>#VALUE!</v>
      </c>
      <c r="M29" s="22" t="str">
        <f t="shared" si="55"/>
        <v>#VALUE!</v>
      </c>
      <c r="N29" s="22" t="str">
        <f t="shared" si="55"/>
        <v>#VALUE!</v>
      </c>
      <c r="O29" s="22" t="str">
        <f t="shared" si="55"/>
        <v>#VALUE!</v>
      </c>
      <c r="P29" s="22" t="str">
        <f t="shared" si="55"/>
        <v>#VALUE!</v>
      </c>
      <c r="Q29" s="22" t="str">
        <f t="shared" si="55"/>
        <v>#VALUE!</v>
      </c>
      <c r="R29" s="22" t="str">
        <f t="shared" si="55"/>
        <v>#VALUE!</v>
      </c>
      <c r="S29" s="22"/>
      <c r="T29" s="22"/>
      <c r="U29" s="22"/>
      <c r="V29" s="22"/>
      <c r="W29" s="22"/>
      <c r="X29" s="22"/>
      <c r="Y29" s="22"/>
      <c r="Z29" s="22"/>
      <c r="AA29" s="22"/>
    </row>
    <row r="30" ht="15.75" hidden="1" customHeight="1">
      <c r="A30" s="3" t="s">
        <v>32</v>
      </c>
      <c r="B30" s="23"/>
      <c r="C30" s="22" t="str">
        <f t="shared" ref="C30:R30" si="56">IF(C$28,C21,(1-C21))</f>
        <v>#VALUE!</v>
      </c>
      <c r="D30" s="22" t="str">
        <f t="shared" si="56"/>
        <v>#VALUE!</v>
      </c>
      <c r="E30" s="22" t="str">
        <f t="shared" si="56"/>
        <v>#VALUE!</v>
      </c>
      <c r="F30" s="22" t="str">
        <f t="shared" si="56"/>
        <v>#VALUE!</v>
      </c>
      <c r="G30" s="22" t="str">
        <f t="shared" si="56"/>
        <v>NA</v>
      </c>
      <c r="H30" s="22" t="str">
        <f t="shared" si="56"/>
        <v>#VALUE!</v>
      </c>
      <c r="I30" s="22" t="str">
        <f t="shared" si="56"/>
        <v>#VALUE!</v>
      </c>
      <c r="J30" s="22" t="str">
        <f t="shared" si="56"/>
        <v>#VALUE!</v>
      </c>
      <c r="K30" s="22" t="str">
        <f t="shared" si="56"/>
        <v>#VALUE!</v>
      </c>
      <c r="L30" s="22" t="str">
        <f t="shared" si="56"/>
        <v>#VALUE!</v>
      </c>
      <c r="M30" s="22" t="str">
        <f t="shared" si="56"/>
        <v>#VALUE!</v>
      </c>
      <c r="N30" s="22" t="str">
        <f t="shared" si="56"/>
        <v>#VALUE!</v>
      </c>
      <c r="O30" s="22" t="str">
        <f t="shared" si="56"/>
        <v>#VALUE!</v>
      </c>
      <c r="P30" s="22" t="str">
        <f t="shared" si="56"/>
        <v>#VALUE!</v>
      </c>
      <c r="Q30" s="22" t="str">
        <f t="shared" si="56"/>
        <v>#VALUE!</v>
      </c>
      <c r="R30" s="22" t="str">
        <f t="shared" si="56"/>
        <v>#VALUE!</v>
      </c>
      <c r="S30" s="22"/>
      <c r="T30" s="22"/>
      <c r="U30" s="22"/>
      <c r="V30" s="22"/>
      <c r="W30" s="22"/>
      <c r="X30" s="22"/>
      <c r="Y30" s="22"/>
      <c r="Z30" s="22"/>
      <c r="AA30" s="22"/>
    </row>
    <row r="31" ht="15.75" hidden="1" customHeight="1">
      <c r="A31" s="3" t="s">
        <v>35</v>
      </c>
      <c r="B31" s="23"/>
      <c r="C31" s="22" t="str">
        <f t="shared" ref="C31:R31" si="57">C29 * B33</f>
        <v>#VALUE!</v>
      </c>
      <c r="D31" s="22" t="str">
        <f t="shared" si="57"/>
        <v>#VALUE!</v>
      </c>
      <c r="E31" s="22" t="str">
        <f t="shared" si="57"/>
        <v>#VALUE!</v>
      </c>
      <c r="F31" s="22" t="str">
        <f t="shared" si="57"/>
        <v>#VALUE!</v>
      </c>
      <c r="G31" s="22" t="str">
        <f t="shared" si="57"/>
        <v>#VALUE!</v>
      </c>
      <c r="H31" s="22" t="str">
        <f t="shared" si="57"/>
        <v>#VALUE!</v>
      </c>
      <c r="I31" s="22" t="str">
        <f t="shared" si="57"/>
        <v>#VALUE!</v>
      </c>
      <c r="J31" s="22" t="str">
        <f t="shared" si="57"/>
        <v>#VALUE!</v>
      </c>
      <c r="K31" s="22" t="str">
        <f t="shared" si="57"/>
        <v>#VALUE!</v>
      </c>
      <c r="L31" s="22" t="str">
        <f t="shared" si="57"/>
        <v>#VALUE!</v>
      </c>
      <c r="M31" s="22" t="str">
        <f t="shared" si="57"/>
        <v>#VALUE!</v>
      </c>
      <c r="N31" s="22" t="str">
        <f t="shared" si="57"/>
        <v>#VALUE!</v>
      </c>
      <c r="O31" s="22" t="str">
        <f t="shared" si="57"/>
        <v>#VALUE!</v>
      </c>
      <c r="P31" s="22" t="str">
        <f t="shared" si="57"/>
        <v>#VALUE!</v>
      </c>
      <c r="Q31" s="22" t="str">
        <f t="shared" si="57"/>
        <v>#VALUE!</v>
      </c>
      <c r="R31" s="22" t="str">
        <f t="shared" si="57"/>
        <v>#VALUE!</v>
      </c>
      <c r="S31" s="22"/>
      <c r="T31" s="22"/>
      <c r="U31" s="22"/>
      <c r="V31" s="22"/>
      <c r="W31" s="22"/>
      <c r="X31" s="22"/>
      <c r="Y31" s="22"/>
      <c r="Z31" s="22"/>
      <c r="AA31" s="22"/>
    </row>
    <row r="32" ht="15.75" hidden="1" customHeight="1">
      <c r="A32" s="3" t="s">
        <v>36</v>
      </c>
      <c r="B32" s="23"/>
      <c r="C32" s="22" t="str">
        <f t="shared" ref="C32:R32" si="58">C31 + (C30 * (1-B33))</f>
        <v>#VALUE!</v>
      </c>
      <c r="D32" s="22" t="str">
        <f t="shared" si="58"/>
        <v>#VALUE!</v>
      </c>
      <c r="E32" s="22" t="str">
        <f t="shared" si="58"/>
        <v>#VALUE!</v>
      </c>
      <c r="F32" s="22" t="str">
        <f t="shared" si="58"/>
        <v>#VALUE!</v>
      </c>
      <c r="G32" s="22" t="str">
        <f t="shared" si="58"/>
        <v>#VALUE!</v>
      </c>
      <c r="H32" s="22" t="str">
        <f t="shared" si="58"/>
        <v>#VALUE!</v>
      </c>
      <c r="I32" s="22" t="str">
        <f t="shared" si="58"/>
        <v>#VALUE!</v>
      </c>
      <c r="J32" s="22" t="str">
        <f t="shared" si="58"/>
        <v>#VALUE!</v>
      </c>
      <c r="K32" s="22" t="str">
        <f t="shared" si="58"/>
        <v>#VALUE!</v>
      </c>
      <c r="L32" s="22" t="str">
        <f t="shared" si="58"/>
        <v>#VALUE!</v>
      </c>
      <c r="M32" s="22" t="str">
        <f t="shared" si="58"/>
        <v>#VALUE!</v>
      </c>
      <c r="N32" s="22" t="str">
        <f t="shared" si="58"/>
        <v>#VALUE!</v>
      </c>
      <c r="O32" s="22" t="str">
        <f t="shared" si="58"/>
        <v>#VALUE!</v>
      </c>
      <c r="P32" s="22" t="str">
        <f t="shared" si="58"/>
        <v>#VALUE!</v>
      </c>
      <c r="Q32" s="22" t="str">
        <f t="shared" si="58"/>
        <v>#VALUE!</v>
      </c>
      <c r="R32" s="22" t="str">
        <f t="shared" si="58"/>
        <v>#VALUE!</v>
      </c>
      <c r="S32" s="22"/>
      <c r="T32" s="22"/>
      <c r="U32" s="22"/>
      <c r="V32" s="22"/>
      <c r="W32" s="22"/>
      <c r="X32" s="22"/>
      <c r="Y32" s="22"/>
      <c r="Z32" s="22"/>
      <c r="AA32" s="22"/>
    </row>
    <row r="33" ht="15.75" hidden="1" customHeight="1">
      <c r="A33" s="3" t="s">
        <v>37</v>
      </c>
      <c r="B33" s="22">
        <f>$B$12</f>
        <v>0</v>
      </c>
      <c r="C33" s="22" t="str">
        <f t="shared" ref="C33:R33" si="59">C31/C32</f>
        <v>#VALUE!</v>
      </c>
      <c r="D33" s="22" t="str">
        <f t="shared" si="59"/>
        <v>#VALUE!</v>
      </c>
      <c r="E33" s="22" t="str">
        <f t="shared" si="59"/>
        <v>#VALUE!</v>
      </c>
      <c r="F33" s="22" t="str">
        <f t="shared" si="59"/>
        <v>#VALUE!</v>
      </c>
      <c r="G33" s="22" t="str">
        <f t="shared" si="59"/>
        <v>#VALUE!</v>
      </c>
      <c r="H33" s="22" t="str">
        <f t="shared" si="59"/>
        <v>#VALUE!</v>
      </c>
      <c r="I33" s="22" t="str">
        <f t="shared" si="59"/>
        <v>#VALUE!</v>
      </c>
      <c r="J33" s="22" t="str">
        <f t="shared" si="59"/>
        <v>#VALUE!</v>
      </c>
      <c r="K33" s="22" t="str">
        <f t="shared" si="59"/>
        <v>#VALUE!</v>
      </c>
      <c r="L33" s="22" t="str">
        <f t="shared" si="59"/>
        <v>#VALUE!</v>
      </c>
      <c r="M33" s="22" t="str">
        <f t="shared" si="59"/>
        <v>#VALUE!</v>
      </c>
      <c r="N33" s="22" t="str">
        <f t="shared" si="59"/>
        <v>#VALUE!</v>
      </c>
      <c r="O33" s="22" t="str">
        <f t="shared" si="59"/>
        <v>#VALUE!</v>
      </c>
      <c r="P33" s="22" t="str">
        <f t="shared" si="59"/>
        <v>#VALUE!</v>
      </c>
      <c r="Q33" s="22" t="str">
        <f t="shared" si="59"/>
        <v>#VALUE!</v>
      </c>
      <c r="R33" s="22" t="str">
        <f t="shared" si="59"/>
        <v>#VALUE!</v>
      </c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/>
    <row r="35" ht="15.75" customHeight="1">
      <c r="A35" s="3" t="s">
        <v>54</v>
      </c>
      <c r="B35" s="22">
        <f t="array" ref="B35">INDEX(33:33, MATCH(99^99,33:33, 1))</f>
        <v>0</v>
      </c>
    </row>
    <row r="36" ht="15.75" customHeight="1">
      <c r="A36" s="3" t="s">
        <v>39</v>
      </c>
      <c r="B36" s="6" t="b">
        <f>B35&gt;A26</f>
        <v>0</v>
      </c>
    </row>
    <row r="37" ht="15.75" customHeight="1">
      <c r="A37" s="24" t="str">
        <f>$A$7&amp;" is "&amp;IF(B36,"ON","OFF")</f>
        <v xml:space="preserve">thuis is OFF</v>
      </c>
    </row>
    <row r="38" ht="15.75" customHeight="1"/>
    <row r="39" ht="15.75" customHeight="1"/>
    <row r="40" ht="15.75" customHeight="1">
      <c r="A40" s="14" t="str">
        <f>"7. Change Threshold to get desired performance. Increase to reduce "&amp;$A$7&amp;" turning on falesly. Reduce the threshold to reduce it turning off falsely."</f>
        <v xml:space="preserve">7. Change Threshold to get desired performance. Increase to reduce thuis turning on falesly. Reduce the threshold to reduce it turning off falsely.</v>
      </c>
    </row>
    <row r="41" ht="15.75" customHeight="1"/>
    <row r="42" ht="15.75" customHeight="1">
      <c r="A42" s="25" t="s">
        <v>40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A5"/>
    <mergeCell ref="A37:B38"/>
  </mergeCells>
  <hyperlinks>
    <hyperlink r:id="rId1" location="full-examples" ref="A3"/>
    <hyperlink r:id="rId1" location="estimating-probabilities" ref="A4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notBetween" id="{00D800D2-00F4-4BB4-8000-009800DE00FB}">
            <xm:f>0.001</xm:f>
            <xm:f>23.999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A11</xm:sqref>
        </x14:conditionalFormatting>
        <x14:conditionalFormatting xmlns:xm="http://schemas.microsoft.com/office/excel/2006/main">
          <x14:cfRule type="cellIs" priority="7" operator="notBetween" id="{00340097-0051-4D9D-B085-007F00DA00A4}">
            <xm:f>0.0001</xm:f>
            <xm:f>0.9999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A26</xm:sqref>
        </x14:conditionalFormatting>
        <x14:conditionalFormatting xmlns:xm="http://schemas.microsoft.com/office/excel/2006/main">
          <x14:cfRule type="expression" priority="6" id="{001B0004-00EF-48F9-A3B1-00AC00B700F1}">
            <xm:f>NOT($B$36)</xm:f>
            <x14:dxf>
              <font/>
              <fill>
                <patternFill patternType="solid">
                  <fgColor rgb="FFBF9000"/>
                  <bgColor rgb="FFBF9000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A37:B38</xm:sqref>
        </x14:conditionalFormatting>
        <x14:conditionalFormatting xmlns:xm="http://schemas.microsoft.com/office/excel/2006/main">
          <x14:cfRule type="expression" priority="5" id="{007E00AC-00F3-456B-AE48-002C00D600C0}">
            <xm:f>$B$36</xm:f>
            <x14:dxf>
              <font/>
              <fill>
                <patternFill patternType="solid">
                  <fgColor rgb="FF38761D"/>
                  <bgColor rgb="FF38761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A37:B38</xm:sqref>
        </x14:conditionalFormatting>
        <x14:conditionalFormatting xmlns:xm="http://schemas.microsoft.com/office/excel/2006/main">
          <x14:cfRule type="cellIs" priority="4" operator="greaterThan" id="{000500BB-00D0-4A9B-B5F1-006A00C000E4}">
            <xm:f>24-$A$11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A20 C20:AA20</xm:sqref>
        </x14:conditionalFormatting>
        <x14:conditionalFormatting xmlns:xm="http://schemas.microsoft.com/office/excel/2006/main">
          <x14:cfRule type="cellIs" priority="3" operator="greaterThan" id="{0089008E-00AD-4183-B6D7-001F000F0080}">
            <xm:f>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A17 C17:AA17</xm:sqref>
        </x14:conditionalFormatting>
        <x14:conditionalFormatting xmlns:xm="http://schemas.microsoft.com/office/excel/2006/main">
          <x14:cfRule type="cellIs" priority="2" operator="greaterThan" id="{00F40067-00F8-4C1E-987B-000E002A00F5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A21</xm:sqref>
        </x14:conditionalFormatting>
        <x14:conditionalFormatting xmlns:xm="http://schemas.microsoft.com/office/excel/2006/main">
          <x14:cfRule type="cellIs" priority="1" operator="greaterThan" id="{00D1003C-00A3-42E7-861D-00EB0075007F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A18 C18:AA18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31.879999999999999"/>
    <col customWidth="1" min="2" max="2" width="30"/>
    <col customWidth="1" min="3" max="3" width="24.25"/>
    <col customWidth="1" min="4" max="4" width="23.379999999999999"/>
    <col customWidth="1" min="5" max="5" width="22.129999999999999"/>
    <col customWidth="1" min="6" max="6" width="19.629999999999999"/>
    <col customWidth="1" min="7" max="7" width="23.25"/>
  </cols>
  <sheetData>
    <row r="1" ht="15.75" customHeight="1">
      <c r="A1" s="1" t="s">
        <v>0</v>
      </c>
    </row>
    <row r="2" ht="15.75" customHeight="1">
      <c r="A2" s="2" t="s">
        <v>1</v>
      </c>
      <c r="C2" s="3" t="s">
        <v>2</v>
      </c>
    </row>
    <row r="3" ht="15.75" customHeight="1">
      <c r="A3" s="5" t="s">
        <v>5</v>
      </c>
      <c r="C3" s="6" t="s">
        <v>6</v>
      </c>
    </row>
    <row r="4" ht="15.75" customHeight="1">
      <c r="C4" s="7" t="s">
        <v>8</v>
      </c>
    </row>
    <row r="5" ht="15.75" customHeight="1"/>
    <row r="6" ht="15.75" customHeight="1">
      <c r="A6" s="3" t="s">
        <v>11</v>
      </c>
      <c r="D6" s="3" t="s">
        <v>12</v>
      </c>
      <c r="E6" s="9" t="s">
        <v>13</v>
      </c>
    </row>
    <row r="7" ht="15.75" customHeight="1">
      <c r="A7" s="7" t="s">
        <v>49</v>
      </c>
    </row>
    <row r="8" ht="15.75" customHeight="1"/>
    <row r="9" ht="15.75" customHeight="1">
      <c r="A9" s="3" t="s">
        <v>15</v>
      </c>
    </row>
    <row r="10" ht="15.75" customHeight="1">
      <c r="A10" s="10" t="str">
        <f>$E$6&amp;" how many hours is "&amp;A7</f>
        <v xml:space="preserve">Fill below. On an average day - including weekends, how many hours is thuis</v>
      </c>
    </row>
    <row r="11" ht="15.75" customHeight="1">
      <c r="A11" s="11"/>
      <c r="B11" s="2"/>
    </row>
    <row r="12" ht="15.75" customHeight="1">
      <c r="A12" s="3" t="s">
        <v>16</v>
      </c>
      <c r="B12" s="21">
        <f>A11/24</f>
        <v>0</v>
      </c>
    </row>
    <row r="13" ht="15.75" customHeight="1"/>
    <row r="14" ht="15.75" customHeight="1">
      <c r="A14" s="3" t="s">
        <v>17</v>
      </c>
      <c r="B14" s="3" t="s">
        <v>18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5.75" customHeight="1">
      <c r="A15" s="3" t="s">
        <v>24</v>
      </c>
      <c r="B15" s="3" t="s">
        <v>25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5.75" customHeight="1">
      <c r="B16" s="14" t="s">
        <v>29</v>
      </c>
      <c r="C16" s="16" t="str">
        <f t="shared" ref="C16:R16" si="60">$E$6&amp;" of the "&amp;$A$11&amp;" hours when "&amp;$A$7&amp;", how many hours is "&amp;C14&amp;" "&amp;C15</f>
        <v xml:space="preserve">Fill below. On an average day - including weekends, of the  hours when thuis, how many hours is</v>
      </c>
      <c r="D16" s="16" t="str">
        <f t="shared" si="60"/>
        <v xml:space="preserve">Fill below. On an average day - including weekends, of the  hours when thuis, how many hours is</v>
      </c>
      <c r="E16" s="16" t="str">
        <f t="shared" si="60"/>
        <v xml:space="preserve">Fill below. On an average day - including weekends, of the  hours when thuis, how many hours is</v>
      </c>
      <c r="F16" s="16" t="str">
        <f t="shared" si="60"/>
        <v xml:space="preserve">Fill below. On an average day - including weekends, of the  hours when thuis, how many hours is</v>
      </c>
      <c r="G16" s="16" t="str">
        <f t="shared" si="60"/>
        <v xml:space="preserve">Fill below. On an average day - including weekends, of the  hours when thuis, how many hours is</v>
      </c>
      <c r="H16" s="16" t="str">
        <f t="shared" si="60"/>
        <v xml:space="preserve">Fill below. On an average day - including weekends, of the  hours when thuis, how many hours is</v>
      </c>
      <c r="I16" s="16" t="str">
        <f t="shared" si="60"/>
        <v xml:space="preserve">Fill below. On an average day - including weekends, of the  hours when thuis, how many hours is</v>
      </c>
      <c r="J16" s="16" t="str">
        <f t="shared" si="60"/>
        <v xml:space="preserve">Fill below. On an average day - including weekends, of the  hours when thuis, how many hours is</v>
      </c>
      <c r="K16" s="16" t="str">
        <f t="shared" si="60"/>
        <v xml:space="preserve">Fill below. On an average day - including weekends, of the  hours when thuis, how many hours is</v>
      </c>
      <c r="L16" s="16" t="str">
        <f t="shared" si="60"/>
        <v xml:space="preserve">Fill below. On an average day - including weekends, of the  hours when thuis, how many hours is</v>
      </c>
      <c r="M16" s="16" t="str">
        <f t="shared" si="60"/>
        <v xml:space="preserve">Fill below. On an average day - including weekends, of the  hours when thuis, how many hours is</v>
      </c>
      <c r="N16" s="16" t="str">
        <f t="shared" si="60"/>
        <v xml:space="preserve">Fill below. On an average day - including weekends, of the  hours when thuis, how many hours is</v>
      </c>
      <c r="O16" s="16" t="str">
        <f t="shared" si="60"/>
        <v xml:space="preserve">Fill below. On an average day - including weekends, of the  hours when thuis, how many hours is</v>
      </c>
      <c r="P16" s="16" t="str">
        <f t="shared" si="60"/>
        <v xml:space="preserve">Fill below. On an average day - including weekends, of the  hours when thuis, how many hours is</v>
      </c>
      <c r="Q16" s="16" t="str">
        <f t="shared" si="60"/>
        <v xml:space="preserve">Fill below. On an average day - including weekends, of the  hours when thuis, how many hours is</v>
      </c>
      <c r="R16" s="16" t="str">
        <f t="shared" si="60"/>
        <v xml:space="preserve">Fill below. On an average day - including weekends, of the  hours when thuis, how many hours is</v>
      </c>
      <c r="S16" s="17"/>
      <c r="T16" s="17"/>
      <c r="U16" s="17"/>
      <c r="V16" s="17"/>
      <c r="W16" s="17"/>
      <c r="X16" s="17"/>
      <c r="Y16" s="17"/>
      <c r="Z16" s="17"/>
      <c r="AA16" s="17"/>
    </row>
    <row r="17" ht="15.75" customHeight="1">
      <c r="A17" s="2"/>
      <c r="B17" s="3" t="str">
        <f>"Hours to_state is true when "&amp;$A$7&amp;":"</f>
        <v xml:space="preserve">Hours to_state is true when thuis: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5.75" customHeight="1">
      <c r="A18" s="18"/>
      <c r="B18" s="3" t="s">
        <v>30</v>
      </c>
      <c r="C18" s="20" t="str">
        <f t="shared" ref="C18:R18" si="61">IF(AND(C17&gt;0,C17&lt;$A$11), C17/$A$11, "NA")</f>
        <v>NA</v>
      </c>
      <c r="D18" s="20" t="str">
        <f t="shared" si="61"/>
        <v>NA</v>
      </c>
      <c r="E18" s="20" t="str">
        <f t="shared" si="61"/>
        <v>NA</v>
      </c>
      <c r="F18" s="20" t="str">
        <f t="shared" si="61"/>
        <v>NA</v>
      </c>
      <c r="G18" s="20" t="str">
        <f t="shared" si="61"/>
        <v>NA</v>
      </c>
      <c r="H18" s="20" t="str">
        <f t="shared" si="61"/>
        <v>NA</v>
      </c>
      <c r="I18" s="20" t="str">
        <f t="shared" si="61"/>
        <v>NA</v>
      </c>
      <c r="J18" s="20" t="str">
        <f t="shared" si="61"/>
        <v>NA</v>
      </c>
      <c r="K18" s="20" t="str">
        <f t="shared" si="61"/>
        <v>NA</v>
      </c>
      <c r="L18" s="20" t="str">
        <f t="shared" si="61"/>
        <v>NA</v>
      </c>
      <c r="M18" s="20" t="str">
        <f t="shared" si="61"/>
        <v>NA</v>
      </c>
      <c r="N18" s="20" t="str">
        <f t="shared" si="61"/>
        <v>NA</v>
      </c>
      <c r="O18" s="20" t="str">
        <f t="shared" si="61"/>
        <v>NA</v>
      </c>
      <c r="P18" s="20" t="str">
        <f t="shared" si="61"/>
        <v>NA</v>
      </c>
      <c r="Q18" s="20" t="str">
        <f t="shared" si="61"/>
        <v>NA</v>
      </c>
      <c r="R18" s="20" t="str">
        <f t="shared" si="61"/>
        <v>NA</v>
      </c>
      <c r="S18" s="20"/>
      <c r="T18" s="20"/>
      <c r="U18" s="20"/>
      <c r="V18" s="20"/>
      <c r="W18" s="20"/>
      <c r="X18" s="20"/>
      <c r="Y18" s="20"/>
      <c r="Z18" s="20"/>
      <c r="AA18" s="20"/>
    </row>
    <row r="19" ht="15.75" customHeight="1">
      <c r="B19" s="14" t="s">
        <v>31</v>
      </c>
      <c r="C19" s="16" t="str">
        <f t="shared" ref="C19:R19" si="62">$E$6&amp;" of the "&amp;24 - $A$11&amp;" hours when not "&amp;$A$7&amp;", how many hours is "&amp;C14&amp;" "&amp;C15</f>
        <v xml:space="preserve">Fill below. On an average day - including weekends, of the 24 hours when not thuis, how many hours is</v>
      </c>
      <c r="D19" s="16" t="str">
        <f t="shared" si="62"/>
        <v xml:space="preserve">Fill below. On an average day - including weekends, of the 24 hours when not thuis, how many hours is</v>
      </c>
      <c r="E19" s="16" t="str">
        <f t="shared" si="62"/>
        <v xml:space="preserve">Fill below. On an average day - including weekends, of the 24 hours when not thuis, how many hours is</v>
      </c>
      <c r="F19" s="16" t="str">
        <f t="shared" si="62"/>
        <v xml:space="preserve">Fill below. On an average day - including weekends, of the 24 hours when not thuis, how many hours is</v>
      </c>
      <c r="G19" s="16" t="str">
        <f t="shared" si="62"/>
        <v xml:space="preserve">Fill below. On an average day - including weekends, of the 24 hours when not thuis, how many hours is</v>
      </c>
      <c r="H19" s="16" t="str">
        <f t="shared" si="62"/>
        <v xml:space="preserve">Fill below. On an average day - including weekends, of the 24 hours when not thuis, how many hours is</v>
      </c>
      <c r="I19" s="16" t="str">
        <f t="shared" si="62"/>
        <v xml:space="preserve">Fill below. On an average day - including weekends, of the 24 hours when not thuis, how many hours is</v>
      </c>
      <c r="J19" s="16" t="str">
        <f t="shared" si="62"/>
        <v xml:space="preserve">Fill below. On an average day - including weekends, of the 24 hours when not thuis, how many hours is</v>
      </c>
      <c r="K19" s="16" t="str">
        <f t="shared" si="62"/>
        <v xml:space="preserve">Fill below. On an average day - including weekends, of the 24 hours when not thuis, how many hours is</v>
      </c>
      <c r="L19" s="16" t="str">
        <f t="shared" si="62"/>
        <v xml:space="preserve">Fill below. On an average day - including weekends, of the 24 hours when not thuis, how many hours is</v>
      </c>
      <c r="M19" s="16" t="str">
        <f t="shared" si="62"/>
        <v xml:space="preserve">Fill below. On an average day - including weekends, of the 24 hours when not thuis, how many hours is</v>
      </c>
      <c r="N19" s="16" t="str">
        <f t="shared" si="62"/>
        <v xml:space="preserve">Fill below. On an average day - including weekends, of the 24 hours when not thuis, how many hours is</v>
      </c>
      <c r="O19" s="16" t="str">
        <f t="shared" si="62"/>
        <v xml:space="preserve">Fill below. On an average day - including weekends, of the 24 hours when not thuis, how many hours is</v>
      </c>
      <c r="P19" s="16" t="str">
        <f t="shared" si="62"/>
        <v xml:space="preserve">Fill below. On an average day - including weekends, of the 24 hours when not thuis, how many hours is</v>
      </c>
      <c r="Q19" s="16" t="str">
        <f t="shared" si="62"/>
        <v xml:space="preserve">Fill below. On an average day - including weekends, of the 24 hours when not thuis, how many hours is</v>
      </c>
      <c r="R19" s="16" t="str">
        <f t="shared" si="62"/>
        <v xml:space="preserve">Fill below. On an average day - including weekends, of the 24 hours when not thuis, how many hours is</v>
      </c>
      <c r="S19" s="17"/>
      <c r="T19" s="17"/>
      <c r="U19" s="17"/>
      <c r="V19" s="17"/>
      <c r="W19" s="17"/>
      <c r="X19" s="17"/>
      <c r="Y19" s="17"/>
      <c r="Z19" s="17"/>
      <c r="AA19" s="17"/>
    </row>
    <row r="20" ht="15.75" customHeight="1">
      <c r="B20" s="3" t="str">
        <f>"Hours to_state is true when not "&amp;$A$7&amp;":"</f>
        <v xml:space="preserve">Hours to_state is true when not thuis: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18"/>
      <c r="B21" s="3" t="s">
        <v>32</v>
      </c>
      <c r="C21" s="21" t="str">
        <f t="shared" ref="C21:R21" si="63">IF(AND(C20&gt;0,C20&lt;(24-$A$11)),C20/(24-$A$11),"NA")</f>
        <v>NA</v>
      </c>
      <c r="D21" s="21" t="str">
        <f t="shared" si="63"/>
        <v>NA</v>
      </c>
      <c r="E21" s="21" t="str">
        <f t="shared" si="63"/>
        <v>NA</v>
      </c>
      <c r="F21" s="21" t="str">
        <f t="shared" si="63"/>
        <v>NA</v>
      </c>
      <c r="G21" s="21" t="str">
        <f t="shared" si="63"/>
        <v>NA</v>
      </c>
      <c r="H21" s="21" t="str">
        <f t="shared" si="63"/>
        <v>NA</v>
      </c>
      <c r="I21" s="21" t="str">
        <f t="shared" si="63"/>
        <v>NA</v>
      </c>
      <c r="J21" s="21" t="str">
        <f t="shared" si="63"/>
        <v>NA</v>
      </c>
      <c r="K21" s="21" t="str">
        <f t="shared" si="63"/>
        <v>NA</v>
      </c>
      <c r="L21" s="21" t="str">
        <f t="shared" si="63"/>
        <v>NA</v>
      </c>
      <c r="M21" s="21" t="str">
        <f t="shared" si="63"/>
        <v>NA</v>
      </c>
      <c r="N21" s="21" t="str">
        <f t="shared" si="63"/>
        <v>NA</v>
      </c>
      <c r="O21" s="21" t="str">
        <f t="shared" si="63"/>
        <v>NA</v>
      </c>
      <c r="P21" s="21" t="str">
        <f t="shared" si="63"/>
        <v>NA</v>
      </c>
      <c r="Q21" s="21" t="str">
        <f t="shared" si="63"/>
        <v>NA</v>
      </c>
      <c r="R21" s="21" t="str">
        <f t="shared" si="63"/>
        <v>NA</v>
      </c>
      <c r="S21" s="21"/>
      <c r="T21" s="21"/>
      <c r="U21" s="21"/>
      <c r="V21" s="21"/>
      <c r="W21" s="21"/>
      <c r="X21" s="21"/>
      <c r="Y21" s="21"/>
      <c r="Z21" s="21"/>
      <c r="AA21" s="21"/>
    </row>
    <row r="22" ht="15.75" customHeight="1"/>
    <row r="23" ht="15.75" customHeight="1"/>
    <row r="24" ht="15.75" customHeight="1"/>
    <row r="25" ht="15.75" customHeight="1">
      <c r="A25" s="3" t="s">
        <v>33</v>
      </c>
    </row>
    <row r="26" ht="15.75" customHeight="1">
      <c r="A26" s="7"/>
    </row>
    <row r="27" ht="15.75" customHeight="1">
      <c r="C27" s="22" t="str">
        <f t="shared" ref="C27:R27" si="64">C14&amp;" is "&amp;C15</f>
        <v>is</v>
      </c>
      <c r="D27" s="22" t="str">
        <f t="shared" si="64"/>
        <v>is</v>
      </c>
      <c r="E27" s="22" t="str">
        <f t="shared" si="64"/>
        <v>is</v>
      </c>
      <c r="F27" s="22" t="str">
        <f t="shared" si="64"/>
        <v>is</v>
      </c>
      <c r="G27" s="22" t="str">
        <f t="shared" si="64"/>
        <v>is</v>
      </c>
      <c r="H27" s="22" t="str">
        <f t="shared" si="64"/>
        <v>is</v>
      </c>
      <c r="I27" s="22" t="str">
        <f t="shared" si="64"/>
        <v>is</v>
      </c>
      <c r="J27" s="22" t="str">
        <f t="shared" si="64"/>
        <v>is</v>
      </c>
      <c r="K27" s="22" t="str">
        <f t="shared" si="64"/>
        <v>is</v>
      </c>
      <c r="L27" s="22" t="str">
        <f t="shared" si="64"/>
        <v>is</v>
      </c>
      <c r="M27" s="22" t="str">
        <f t="shared" si="64"/>
        <v>is</v>
      </c>
      <c r="N27" s="22" t="str">
        <f t="shared" si="64"/>
        <v>is</v>
      </c>
      <c r="O27" s="22" t="str">
        <f t="shared" si="64"/>
        <v>is</v>
      </c>
      <c r="P27" s="22" t="str">
        <f t="shared" si="64"/>
        <v>is</v>
      </c>
      <c r="Q27" s="22" t="str">
        <f t="shared" si="64"/>
        <v>is</v>
      </c>
      <c r="R27" s="22" t="str">
        <f t="shared" si="64"/>
        <v>is</v>
      </c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>
      <c r="A28" s="3" t="s">
        <v>34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1</v>
      </c>
      <c r="H28" s="7" t="b">
        <v>0</v>
      </c>
      <c r="I28" s="7" t="b">
        <v>0</v>
      </c>
      <c r="J28" s="7" t="b">
        <v>0</v>
      </c>
      <c r="K28" s="7" t="b">
        <v>0</v>
      </c>
      <c r="L28" s="7" t="b">
        <v>0</v>
      </c>
      <c r="M28" s="7" t="b">
        <v>0</v>
      </c>
      <c r="N28" s="7" t="b">
        <v>0</v>
      </c>
      <c r="O28" s="7" t="b">
        <v>0</v>
      </c>
      <c r="P28" s="7" t="b">
        <v>0</v>
      </c>
      <c r="Q28" s="7" t="b">
        <v>0</v>
      </c>
      <c r="R28" s="7" t="b">
        <v>0</v>
      </c>
      <c r="S28" s="7" t="b">
        <v>0</v>
      </c>
      <c r="T28" s="7" t="b">
        <v>0</v>
      </c>
      <c r="U28" s="7" t="b">
        <v>0</v>
      </c>
      <c r="V28" s="7" t="b">
        <v>0</v>
      </c>
      <c r="W28" s="7" t="b">
        <v>0</v>
      </c>
      <c r="X28" s="7" t="b">
        <v>0</v>
      </c>
      <c r="Y28" s="7" t="b">
        <v>0</v>
      </c>
      <c r="Z28" s="7" t="b">
        <v>0</v>
      </c>
      <c r="AA28" s="7" t="b">
        <v>0</v>
      </c>
    </row>
    <row r="29" ht="15.75" hidden="1" customHeight="1">
      <c r="A29" s="3" t="s">
        <v>30</v>
      </c>
      <c r="B29" s="23"/>
      <c r="C29" s="22" t="str">
        <f t="shared" ref="C29:R29" si="65">IF(C$28,C18,(1-C18))</f>
        <v>#VALUE!</v>
      </c>
      <c r="D29" s="22" t="str">
        <f t="shared" si="65"/>
        <v>#VALUE!</v>
      </c>
      <c r="E29" s="22" t="str">
        <f t="shared" si="65"/>
        <v>#VALUE!</v>
      </c>
      <c r="F29" s="22" t="str">
        <f t="shared" si="65"/>
        <v>#VALUE!</v>
      </c>
      <c r="G29" s="22" t="str">
        <f t="shared" si="65"/>
        <v>NA</v>
      </c>
      <c r="H29" s="22" t="str">
        <f t="shared" si="65"/>
        <v>#VALUE!</v>
      </c>
      <c r="I29" s="22" t="str">
        <f t="shared" si="65"/>
        <v>#VALUE!</v>
      </c>
      <c r="J29" s="22" t="str">
        <f t="shared" si="65"/>
        <v>#VALUE!</v>
      </c>
      <c r="K29" s="22" t="str">
        <f t="shared" si="65"/>
        <v>#VALUE!</v>
      </c>
      <c r="L29" s="22" t="str">
        <f t="shared" si="65"/>
        <v>#VALUE!</v>
      </c>
      <c r="M29" s="22" t="str">
        <f t="shared" si="65"/>
        <v>#VALUE!</v>
      </c>
      <c r="N29" s="22" t="str">
        <f t="shared" si="65"/>
        <v>#VALUE!</v>
      </c>
      <c r="O29" s="22" t="str">
        <f t="shared" si="65"/>
        <v>#VALUE!</v>
      </c>
      <c r="P29" s="22" t="str">
        <f t="shared" si="65"/>
        <v>#VALUE!</v>
      </c>
      <c r="Q29" s="22" t="str">
        <f t="shared" si="65"/>
        <v>#VALUE!</v>
      </c>
      <c r="R29" s="22" t="str">
        <f t="shared" si="65"/>
        <v>#VALUE!</v>
      </c>
      <c r="S29" s="22"/>
      <c r="T29" s="22"/>
      <c r="U29" s="22"/>
      <c r="V29" s="22"/>
      <c r="W29" s="22"/>
      <c r="X29" s="22"/>
      <c r="Y29" s="22"/>
      <c r="Z29" s="22"/>
      <c r="AA29" s="22"/>
    </row>
    <row r="30" ht="15.75" hidden="1" customHeight="1">
      <c r="A30" s="3" t="s">
        <v>32</v>
      </c>
      <c r="B30" s="23"/>
      <c r="C30" s="22" t="str">
        <f t="shared" ref="C30:R30" si="66">IF(C$28,C21,(1-C21))</f>
        <v>#VALUE!</v>
      </c>
      <c r="D30" s="22" t="str">
        <f t="shared" si="66"/>
        <v>#VALUE!</v>
      </c>
      <c r="E30" s="22" t="str">
        <f t="shared" si="66"/>
        <v>#VALUE!</v>
      </c>
      <c r="F30" s="22" t="str">
        <f t="shared" si="66"/>
        <v>#VALUE!</v>
      </c>
      <c r="G30" s="22" t="str">
        <f t="shared" si="66"/>
        <v>NA</v>
      </c>
      <c r="H30" s="22" t="str">
        <f t="shared" si="66"/>
        <v>#VALUE!</v>
      </c>
      <c r="I30" s="22" t="str">
        <f t="shared" si="66"/>
        <v>#VALUE!</v>
      </c>
      <c r="J30" s="22" t="str">
        <f t="shared" si="66"/>
        <v>#VALUE!</v>
      </c>
      <c r="K30" s="22" t="str">
        <f t="shared" si="66"/>
        <v>#VALUE!</v>
      </c>
      <c r="L30" s="22" t="str">
        <f t="shared" si="66"/>
        <v>#VALUE!</v>
      </c>
      <c r="M30" s="22" t="str">
        <f t="shared" si="66"/>
        <v>#VALUE!</v>
      </c>
      <c r="N30" s="22" t="str">
        <f t="shared" si="66"/>
        <v>#VALUE!</v>
      </c>
      <c r="O30" s="22" t="str">
        <f t="shared" si="66"/>
        <v>#VALUE!</v>
      </c>
      <c r="P30" s="22" t="str">
        <f t="shared" si="66"/>
        <v>#VALUE!</v>
      </c>
      <c r="Q30" s="22" t="str">
        <f t="shared" si="66"/>
        <v>#VALUE!</v>
      </c>
      <c r="R30" s="22" t="str">
        <f t="shared" si="66"/>
        <v>#VALUE!</v>
      </c>
      <c r="S30" s="22"/>
      <c r="T30" s="22"/>
      <c r="U30" s="22"/>
      <c r="V30" s="22"/>
      <c r="W30" s="22"/>
      <c r="X30" s="22"/>
      <c r="Y30" s="22"/>
      <c r="Z30" s="22"/>
      <c r="AA30" s="22"/>
    </row>
    <row r="31" ht="15.75" hidden="1" customHeight="1">
      <c r="A31" s="3" t="s">
        <v>35</v>
      </c>
      <c r="B31" s="23"/>
      <c r="C31" s="22" t="str">
        <f t="shared" ref="C31:R31" si="67">C29 * B33</f>
        <v>#VALUE!</v>
      </c>
      <c r="D31" s="22" t="str">
        <f t="shared" si="67"/>
        <v>#VALUE!</v>
      </c>
      <c r="E31" s="22" t="str">
        <f t="shared" si="67"/>
        <v>#VALUE!</v>
      </c>
      <c r="F31" s="22" t="str">
        <f t="shared" si="67"/>
        <v>#VALUE!</v>
      </c>
      <c r="G31" s="22" t="str">
        <f t="shared" si="67"/>
        <v>#VALUE!</v>
      </c>
      <c r="H31" s="22" t="str">
        <f t="shared" si="67"/>
        <v>#VALUE!</v>
      </c>
      <c r="I31" s="22" t="str">
        <f t="shared" si="67"/>
        <v>#VALUE!</v>
      </c>
      <c r="J31" s="22" t="str">
        <f t="shared" si="67"/>
        <v>#VALUE!</v>
      </c>
      <c r="K31" s="22" t="str">
        <f t="shared" si="67"/>
        <v>#VALUE!</v>
      </c>
      <c r="L31" s="22" t="str">
        <f t="shared" si="67"/>
        <v>#VALUE!</v>
      </c>
      <c r="M31" s="22" t="str">
        <f t="shared" si="67"/>
        <v>#VALUE!</v>
      </c>
      <c r="N31" s="22" t="str">
        <f t="shared" si="67"/>
        <v>#VALUE!</v>
      </c>
      <c r="O31" s="22" t="str">
        <f t="shared" si="67"/>
        <v>#VALUE!</v>
      </c>
      <c r="P31" s="22" t="str">
        <f t="shared" si="67"/>
        <v>#VALUE!</v>
      </c>
      <c r="Q31" s="22" t="str">
        <f t="shared" si="67"/>
        <v>#VALUE!</v>
      </c>
      <c r="R31" s="22" t="str">
        <f t="shared" si="67"/>
        <v>#VALUE!</v>
      </c>
      <c r="S31" s="22"/>
      <c r="T31" s="22"/>
      <c r="U31" s="22"/>
      <c r="V31" s="22"/>
      <c r="W31" s="22"/>
      <c r="X31" s="22"/>
      <c r="Y31" s="22"/>
      <c r="Z31" s="22"/>
      <c r="AA31" s="22"/>
    </row>
    <row r="32" ht="15.75" hidden="1" customHeight="1">
      <c r="A32" s="3" t="s">
        <v>36</v>
      </c>
      <c r="B32" s="23"/>
      <c r="C32" s="22" t="str">
        <f t="shared" ref="C32:R32" si="68">C31 + (C30 * (1-B33))</f>
        <v>#VALUE!</v>
      </c>
      <c r="D32" s="22" t="str">
        <f t="shared" si="68"/>
        <v>#VALUE!</v>
      </c>
      <c r="E32" s="22" t="str">
        <f t="shared" si="68"/>
        <v>#VALUE!</v>
      </c>
      <c r="F32" s="22" t="str">
        <f t="shared" si="68"/>
        <v>#VALUE!</v>
      </c>
      <c r="G32" s="22" t="str">
        <f t="shared" si="68"/>
        <v>#VALUE!</v>
      </c>
      <c r="H32" s="22" t="str">
        <f t="shared" si="68"/>
        <v>#VALUE!</v>
      </c>
      <c r="I32" s="22" t="str">
        <f t="shared" si="68"/>
        <v>#VALUE!</v>
      </c>
      <c r="J32" s="22" t="str">
        <f t="shared" si="68"/>
        <v>#VALUE!</v>
      </c>
      <c r="K32" s="22" t="str">
        <f t="shared" si="68"/>
        <v>#VALUE!</v>
      </c>
      <c r="L32" s="22" t="str">
        <f t="shared" si="68"/>
        <v>#VALUE!</v>
      </c>
      <c r="M32" s="22" t="str">
        <f t="shared" si="68"/>
        <v>#VALUE!</v>
      </c>
      <c r="N32" s="22" t="str">
        <f t="shared" si="68"/>
        <v>#VALUE!</v>
      </c>
      <c r="O32" s="22" t="str">
        <f t="shared" si="68"/>
        <v>#VALUE!</v>
      </c>
      <c r="P32" s="22" t="str">
        <f t="shared" si="68"/>
        <v>#VALUE!</v>
      </c>
      <c r="Q32" s="22" t="str">
        <f t="shared" si="68"/>
        <v>#VALUE!</v>
      </c>
      <c r="R32" s="22" t="str">
        <f t="shared" si="68"/>
        <v>#VALUE!</v>
      </c>
      <c r="S32" s="22"/>
      <c r="T32" s="22"/>
      <c r="U32" s="22"/>
      <c r="V32" s="22"/>
      <c r="W32" s="22"/>
      <c r="X32" s="22"/>
      <c r="Y32" s="22"/>
      <c r="Z32" s="22"/>
      <c r="AA32" s="22"/>
    </row>
    <row r="33" ht="15.75" hidden="1" customHeight="1">
      <c r="A33" s="3" t="s">
        <v>37</v>
      </c>
      <c r="B33" s="22">
        <f>$B$12</f>
        <v>0</v>
      </c>
      <c r="C33" s="22" t="str">
        <f t="shared" ref="C33:R33" si="69">C31/C32</f>
        <v>#VALUE!</v>
      </c>
      <c r="D33" s="22" t="str">
        <f t="shared" si="69"/>
        <v>#VALUE!</v>
      </c>
      <c r="E33" s="22" t="str">
        <f t="shared" si="69"/>
        <v>#VALUE!</v>
      </c>
      <c r="F33" s="22" t="str">
        <f t="shared" si="69"/>
        <v>#VALUE!</v>
      </c>
      <c r="G33" s="22" t="str">
        <f t="shared" si="69"/>
        <v>#VALUE!</v>
      </c>
      <c r="H33" s="22" t="str">
        <f t="shared" si="69"/>
        <v>#VALUE!</v>
      </c>
      <c r="I33" s="22" t="str">
        <f t="shared" si="69"/>
        <v>#VALUE!</v>
      </c>
      <c r="J33" s="22" t="str">
        <f t="shared" si="69"/>
        <v>#VALUE!</v>
      </c>
      <c r="K33" s="22" t="str">
        <f t="shared" si="69"/>
        <v>#VALUE!</v>
      </c>
      <c r="L33" s="22" t="str">
        <f t="shared" si="69"/>
        <v>#VALUE!</v>
      </c>
      <c r="M33" s="22" t="str">
        <f t="shared" si="69"/>
        <v>#VALUE!</v>
      </c>
      <c r="N33" s="22" t="str">
        <f t="shared" si="69"/>
        <v>#VALUE!</v>
      </c>
      <c r="O33" s="22" t="str">
        <f t="shared" si="69"/>
        <v>#VALUE!</v>
      </c>
      <c r="P33" s="22" t="str">
        <f t="shared" si="69"/>
        <v>#VALUE!</v>
      </c>
      <c r="Q33" s="22" t="str">
        <f t="shared" si="69"/>
        <v>#VALUE!</v>
      </c>
      <c r="R33" s="22" t="str">
        <f t="shared" si="69"/>
        <v>#VALUE!</v>
      </c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/>
    <row r="35" ht="15.75" customHeight="1">
      <c r="A35" s="3" t="s">
        <v>54</v>
      </c>
      <c r="B35" s="22">
        <f t="array" ref="B35">INDEX(33:33, MATCH(99^99,33:33, 1))</f>
        <v>0</v>
      </c>
    </row>
    <row r="36" ht="15.75" customHeight="1">
      <c r="A36" s="3" t="s">
        <v>39</v>
      </c>
      <c r="B36" s="6" t="b">
        <f>B35&gt;A26</f>
        <v>0</v>
      </c>
    </row>
    <row r="37" ht="15.75" customHeight="1">
      <c r="A37" s="24" t="str">
        <f>$A$7&amp;" is "&amp;IF(B36,"ON","OFF")</f>
        <v xml:space="preserve">thuis is OFF</v>
      </c>
    </row>
    <row r="38" ht="15.75" customHeight="1"/>
    <row r="39" ht="15.75" customHeight="1"/>
    <row r="40" ht="15.75" customHeight="1">
      <c r="A40" s="14" t="str">
        <f>"7. Change Threshold to get desired performance. Increase to reduce "&amp;$A$7&amp;" turning on falesly. Reduce the threshold to reduce it turning off falsely."</f>
        <v xml:space="preserve">7. Change Threshold to get desired performance. Increase to reduce thuis turning on falesly. Reduce the threshold to reduce it turning off falsely.</v>
      </c>
    </row>
    <row r="41" ht="15.75" customHeight="1"/>
    <row r="42" ht="15.75" customHeight="1">
      <c r="A42" s="25" t="s">
        <v>40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A5"/>
    <mergeCell ref="A37:B38"/>
  </mergeCells>
  <hyperlinks>
    <hyperlink r:id="rId1" location="full-examples" ref="A3"/>
    <hyperlink r:id="rId1" location="estimating-probabilities" ref="A4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notBetween" id="{0056008C-0019-41EF-8A3F-009C00490075}">
            <xm:f>0.001</xm:f>
            <xm:f>23.999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A11</xm:sqref>
        </x14:conditionalFormatting>
        <x14:conditionalFormatting xmlns:xm="http://schemas.microsoft.com/office/excel/2006/main">
          <x14:cfRule type="cellIs" priority="7" operator="notBetween" id="{00150053-00C3-41EA-8213-0033002C0096}">
            <xm:f>0.0001</xm:f>
            <xm:f>0.9999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A26</xm:sqref>
        </x14:conditionalFormatting>
        <x14:conditionalFormatting xmlns:xm="http://schemas.microsoft.com/office/excel/2006/main">
          <x14:cfRule type="expression" priority="6" id="{00A200F3-00A0-453E-82DD-00DF00B80097}">
            <xm:f>NOT($B$36)</xm:f>
            <x14:dxf>
              <font/>
              <fill>
                <patternFill patternType="solid">
                  <fgColor rgb="FFBF9000"/>
                  <bgColor rgb="FFBF9000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A37:B38</xm:sqref>
        </x14:conditionalFormatting>
        <x14:conditionalFormatting xmlns:xm="http://schemas.microsoft.com/office/excel/2006/main">
          <x14:cfRule type="expression" priority="5" id="{009000A5-00CD-41AC-B032-009B0023001D}">
            <xm:f>$B$36</xm:f>
            <x14:dxf>
              <font/>
              <fill>
                <patternFill patternType="solid">
                  <fgColor rgb="FF38761D"/>
                  <bgColor rgb="FF38761D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A37:B38</xm:sqref>
        </x14:conditionalFormatting>
        <x14:conditionalFormatting xmlns:xm="http://schemas.microsoft.com/office/excel/2006/main">
          <x14:cfRule type="cellIs" priority="4" operator="greaterThan" id="{00B100D2-0026-438C-B5E7-008300AA0056}">
            <xm:f>24-$A$11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A20 C20:AA20</xm:sqref>
        </x14:conditionalFormatting>
        <x14:conditionalFormatting xmlns:xm="http://schemas.microsoft.com/office/excel/2006/main">
          <x14:cfRule type="cellIs" priority="3" operator="greaterThan" id="{004F000F-0083-40AA-AF30-0083002B00CB}">
            <xm:f>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A17 C17:AA17</xm:sqref>
        </x14:conditionalFormatting>
        <x14:conditionalFormatting xmlns:xm="http://schemas.microsoft.com/office/excel/2006/main">
          <x14:cfRule type="cellIs" priority="2" operator="greaterThan" id="{00AF0098-00AB-4B47-B4FB-00C400A800EE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A21</xm:sqref>
        </x14:conditionalFormatting>
        <x14:conditionalFormatting xmlns:xm="http://schemas.microsoft.com/office/excel/2006/main">
          <x14:cfRule type="cellIs" priority="1" operator="greaterThan" id="{002700F3-000B-4B20-9572-00B600D6000A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A18 C18:AA18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