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Example" sheetId="1" state="visible" r:id="rId1"/>
    <sheet name="Copy of Example" sheetId="2" state="visible" r:id="rId2"/>
    <sheet name="Thuis" sheetId="3" state="visible" r:id="rId3"/>
    <sheet name="Thuis (2)" sheetId="4" state="visible" r:id="rId4"/>
    <sheet name="Thuis (3)" sheetId="5" state="visible" r:id="rId5"/>
    <sheet name="Copy of Blank for your use" sheetId="6" state="visible" r:id="rId6"/>
    <sheet name="Copy of Copy of Blank for your " sheetId="7" state="visible" r:id="rId7"/>
    <sheet name="Copy of Copy of Copy of Blank f" sheetId="8" state="visible" r:id="rId8"/>
    <sheet name="Copy of Copy of Copy of Copy of" sheetId="9" state="visible" r:id="rId9"/>
  </sheets>
  <calcPr/>
</workbook>
</file>

<file path=xl/sharedStrings.xml><?xml version="1.0" encoding="utf-8"?>
<sst xmlns="http://schemas.openxmlformats.org/spreadsheetml/2006/main" count="56" uniqueCount="56">
  <si>
    <t xml:space="preserve">1. File -&gt; Make a copy</t>
  </si>
  <si>
    <t xml:space="preserve">(you cannot edit this document)</t>
  </si>
  <si>
    <t>Description</t>
  </si>
  <si>
    <t>Tips:</t>
  </si>
  <si>
    <t xml:space="preserve">prob_given_true/false should never be 0 or 1</t>
  </si>
  <si>
    <r>
      <rPr/>
      <t xml:space="preserve">Numbers used are taken from the worked example at </t>
    </r>
    <r>
      <rPr>
        <u val="single"/>
        <color rgb="FF1155CC"/>
      </rPr>
      <t>https://www.home-assistant.io/integrations/bayesian/#full-examples</t>
    </r>
  </si>
  <si>
    <t>Calculated</t>
  </si>
  <si>
    <t xml:space="preserve">Use 0.01 or 0.99 instead</t>
  </si>
  <si>
    <t>Editable</t>
  </si>
  <si>
    <t xml:space="preserve">There is a big diffence between 0.01 &amp; 0.001</t>
  </si>
  <si>
    <t xml:space="preserve">Required for YAML</t>
  </si>
  <si>
    <t xml:space="preserve">2. Name your Bayesian Sensor</t>
  </si>
  <si>
    <t xml:space="preserve">Help text: You can delete if you want to simplify the UI</t>
  </si>
  <si>
    <t xml:space="preserve">Fill below. On an average day - including weekends,</t>
  </si>
  <si>
    <t>in_bed</t>
  </si>
  <si>
    <t xml:space="preserve">3. Calculate your prior</t>
  </si>
  <si>
    <t>Prior:</t>
  </si>
  <si>
    <t xml:space="preserve">4. Configure your sensors</t>
  </si>
  <si>
    <t xml:space="preserve">Sensor name</t>
  </si>
  <si>
    <t>sensor.living_room_motion</t>
  </si>
  <si>
    <t>sensor.basement_motion</t>
  </si>
  <si>
    <t>sensor.bedroom_motion</t>
  </si>
  <si>
    <t>sun.sun</t>
  </si>
  <si>
    <t>sensor.android_charger_type</t>
  </si>
  <si>
    <t xml:space="preserve">Choose your `to_state`s</t>
  </si>
  <si>
    <t>to_state</t>
  </si>
  <si>
    <t>on</t>
  </si>
  <si>
    <t>below_horizon</t>
  </si>
  <si>
    <t>ac</t>
  </si>
  <si>
    <t xml:space="preserve">Hint text on how to calculate the prob_given_true</t>
  </si>
  <si>
    <t>prob_given_true</t>
  </si>
  <si>
    <t xml:space="preserve">Hint text on how to calculate the prob_given_false</t>
  </si>
  <si>
    <t>prob_given_false</t>
  </si>
  <si>
    <t xml:space="preserve">5. Start with a threshold of 0.5</t>
  </si>
  <si>
    <t xml:space="preserve">6. Test by checking the boxes</t>
  </si>
  <si>
    <t>Numerator</t>
  </si>
  <si>
    <t>Denomintor</t>
  </si>
  <si>
    <t xml:space="preserve">Posterior / New Prior</t>
  </si>
  <si>
    <t xml:space="preserve">Posterior / Probability</t>
  </si>
  <si>
    <t xml:space="preserve">Proability greater than threshold?</t>
  </si>
  <si>
    <r>
      <rPr>
        <sz val="10"/>
        <color indexed="65"/>
        <rFont val="Arial"/>
      </rPr>
      <t xml:space="preserve">8. If you are still not happy with the performance, review your prior, prob_given_true and prob_given_false numbers according to the tips and worked examples in the documentation. Also consider adding additional sensors. </t>
    </r>
    <r>
      <rPr>
        <u val="single"/>
        <sz val="10"/>
        <color rgb="FF1155CC"/>
        <rFont val="Arial"/>
      </rPr>
      <t>https://www.home-assistant.io/integrations/bayesian/#estimating-probabilities</t>
    </r>
  </si>
  <si>
    <t>anyone_home</t>
  </si>
  <si>
    <t>device_tracker.joe</t>
  </si>
  <si>
    <t>device_tracker.kate</t>
  </si>
  <si>
    <t>binary_sensor.hall_motion</t>
  </si>
  <si>
    <t>media_player.main_tv</t>
  </si>
  <si>
    <t>light.all_lights_group</t>
  </si>
  <si>
    <t>home</t>
  </si>
  <si>
    <t>off</t>
  </si>
  <si>
    <t>thuis</t>
  </si>
  <si>
    <t>device_tracker.gphone_ping</t>
  </si>
  <si>
    <t>device_tracker.gphone_2</t>
  </si>
  <si>
    <t>sensor.gphone_bt_thuis</t>
  </si>
  <si>
    <t>device_tracker.gphone_detect</t>
  </si>
  <si>
    <t>Posterior</t>
  </si>
  <si>
    <t>device_tracker.gphone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</si>
</sst>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[$$]#,##0.00"/>
    <numFmt numFmtId="161" formatCode="0.0 &quot;hours&quot;"/>
    <numFmt numFmtId="162" formatCode="#,##0.0000"/>
    <numFmt numFmtId="163" formatCode="0.00 &quot;hours&quot;"/>
  </numFmts>
  <fonts count="7">
    <font>
      <sz val="10.000000"/>
      <color theme="1"/>
      <name val="Arial"/>
      <scheme val="minor"/>
    </font>
    <font>
      <b/>
      <sz val="18.000000"/>
      <color indexed="65"/>
      <name val="Arial"/>
    </font>
    <font>
      <color theme="1"/>
      <name val="Arial"/>
    </font>
    <font>
      <sz val="10.000000"/>
      <color indexed="65"/>
      <name val="Arial"/>
    </font>
    <font>
      <color theme="1"/>
      <name val="Arial"/>
      <scheme val="minor"/>
    </font>
    <font>
      <u/>
      <color indexed="4"/>
    </font>
    <font>
      <u/>
      <sz val="10.000000"/>
      <color indexed="65"/>
      <name val="Arial"/>
    </font>
  </fonts>
  <fills count="5">
    <fill>
      <patternFill patternType="none"/>
    </fill>
    <fill>
      <patternFill patternType="gray125"/>
    </fill>
    <fill>
      <patternFill patternType="solid">
        <fgColor rgb="FFA398B9"/>
        <bgColor rgb="FFA398B9"/>
      </patternFill>
    </fill>
    <fill>
      <patternFill patternType="solid">
        <fgColor rgb="FF76A5AF"/>
        <bgColor rgb="FF76A5AF"/>
      </patternFill>
    </fill>
    <fill>
      <patternFill patternType="solid">
        <fgColor rgb="FF98C07F"/>
        <bgColor rgb="FF98C07F"/>
      </patternFill>
    </fill>
  </fills>
  <borders count="6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>
        <color rgb="FF76A5AF"/>
      </bottom>
      <diagonal style="none"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none"/>
    </border>
    <border>
      <left style="thin">
        <color rgb="FF666666"/>
      </left>
      <right style="thin">
        <color rgb="FF666666"/>
      </right>
      <top style="none"/>
      <bottom style="thin">
        <color rgb="FF666666"/>
      </bottom>
      <diagonal style="none"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 style="none"/>
    </border>
    <border>
      <left style="none"/>
      <right style="thin">
        <color rgb="FF666666"/>
      </right>
      <top style="thin">
        <color rgb="FF666666"/>
      </top>
      <bottom style="thin">
        <color rgb="FF666666"/>
      </bottom>
      <diagonal style="none"/>
    </border>
  </borders>
  <cellStyleXfs count="1">
    <xf fontId="0" fillId="0" borderId="0" numFmtId="0" applyNumberFormat="1" applyFont="1" applyFill="1" applyBorder="1"/>
  </cellStyleXfs>
  <cellXfs count="27">
    <xf fontId="0" fillId="0" borderId="0" numFmtId="0" xfId="0"/>
    <xf fontId="1" fillId="2" borderId="0" numFmtId="160" xfId="0" applyNumberFormat="1" applyFont="1" applyFill="1" applyAlignment="1">
      <alignment horizontal="center" vertical="center"/>
    </xf>
    <xf fontId="2" fillId="0" borderId="0" numFmtId="0" xfId="0" applyFont="1"/>
    <xf fontId="3" fillId="2" borderId="0" numFmtId="160" xfId="0" applyNumberFormat="1" applyFont="1" applyFill="1" applyAlignment="1">
      <alignment horizontal="center" vertical="center"/>
    </xf>
    <xf fontId="4" fillId="0" borderId="0" numFmtId="0" xfId="0" applyFont="1"/>
    <xf fontId="5" fillId="0" borderId="0" numFmtId="0" xfId="0" applyFont="1" applyAlignment="1">
      <alignment wrapText="1"/>
    </xf>
    <xf fontId="3" fillId="3" borderId="1" numFmtId="160" xfId="0" applyNumberFormat="1" applyFont="1" applyFill="1" applyBorder="1" applyAlignment="1">
      <alignment horizontal="center" vertical="center"/>
    </xf>
    <xf fontId="3" fillId="4" borderId="0" numFmtId="0" xfId="0" applyFont="1" applyFill="1" applyAlignment="1">
      <alignment horizontal="center" vertical="center"/>
    </xf>
    <xf fontId="4" fillId="0" borderId="2" numFmtId="0" xfId="0" applyFont="1" applyBorder="1" applyAlignment="1">
      <alignment horizontal="center" vertical="center"/>
    </xf>
    <xf fontId="3" fillId="4" borderId="0" numFmtId="0" xfId="0" applyFont="1" applyFill="1" applyAlignment="1">
      <alignment horizontal="center" vertical="center" wrapText="1"/>
    </xf>
    <xf fontId="2" fillId="0" borderId="0" numFmtId="0" xfId="0" applyFont="1" applyAlignment="1">
      <alignment wrapText="1"/>
    </xf>
    <xf fontId="3" fillId="4" borderId="0" numFmtId="161" xfId="0" applyNumberFormat="1" applyFont="1" applyFill="1" applyAlignment="1">
      <alignment horizontal="center" vertical="center"/>
    </xf>
    <xf fontId="3" fillId="3" borderId="2" numFmtId="4" xfId="0" applyNumberFormat="1" applyFont="1" applyFill="1" applyBorder="1" applyAlignment="1">
      <alignment horizontal="center" vertical="center"/>
    </xf>
    <xf fontId="3" fillId="4" borderId="2" numFmtId="0" xfId="0" applyFont="1" applyFill="1" applyBorder="1" applyAlignment="1">
      <alignment horizontal="center" vertical="center"/>
    </xf>
    <xf fontId="3" fillId="2" borderId="0" numFmtId="160" xfId="0" applyNumberFormat="1" applyFont="1" applyFill="1" applyAlignment="1">
      <alignment horizontal="center" vertical="center" wrapText="1"/>
    </xf>
    <xf fontId="2" fillId="0" borderId="3" numFmtId="0" xfId="0" applyFont="1" applyBorder="1" applyAlignment="1">
      <alignment wrapText="1"/>
    </xf>
    <xf fontId="2" fillId="0" borderId="4" numFmtId="0" xfId="0" applyFont="1" applyBorder="1" applyAlignment="1">
      <alignment wrapText="1"/>
    </xf>
    <xf fontId="2" fillId="0" borderId="4" numFmtId="0" xfId="0" applyFont="1" applyBorder="1"/>
    <xf fontId="2" fillId="0" borderId="0" numFmtId="4" xfId="0" applyNumberFormat="1" applyFont="1"/>
    <xf fontId="3" fillId="3" borderId="5" numFmtId="4" xfId="0" applyNumberFormat="1" applyFont="1" applyFill="1" applyBorder="1" applyAlignment="1">
      <alignment horizontal="center" vertical="center"/>
    </xf>
    <xf fontId="3" fillId="3" borderId="4" numFmtId="4" xfId="0" applyNumberFormat="1" applyFont="1" applyFill="1" applyBorder="1" applyAlignment="1">
      <alignment horizontal="center" vertical="center"/>
    </xf>
    <xf fontId="3" fillId="3" borderId="1" numFmtId="4" xfId="0" applyNumberFormat="1" applyFont="1" applyFill="1" applyBorder="1" applyAlignment="1">
      <alignment horizontal="center" vertical="center"/>
    </xf>
    <xf fontId="3" fillId="3" borderId="1" numFmtId="162" xfId="0" applyNumberFormat="1" applyFont="1" applyFill="1" applyBorder="1" applyAlignment="1">
      <alignment horizontal="center" vertical="center"/>
    </xf>
    <xf fontId="2" fillId="0" borderId="0" numFmtId="162" xfId="0" applyNumberFormat="1" applyFont="1"/>
    <xf fontId="2" fillId="0" borderId="0" numFmtId="0" xfId="0" applyFont="1" applyAlignment="1">
      <alignment horizontal="center" vertical="center"/>
    </xf>
    <xf fontId="6" fillId="2" borderId="0" numFmtId="160" xfId="0" applyNumberFormat="1" applyFont="1" applyFill="1" applyAlignment="1">
      <alignment horizontal="center" vertical="center" wrapText="1"/>
    </xf>
    <xf fontId="3" fillId="4" borderId="0" numFmtId="163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9" Type="http://schemas.openxmlformats.org/officeDocument/2006/relationships/worksheet" Target="worksheets/sheet9.xml"/><Relationship  Id="rId5" Type="http://schemas.openxmlformats.org/officeDocument/2006/relationships/worksheet" Target="worksheets/sheet5.xml"/><Relationship  Id="rId8" Type="http://schemas.openxmlformats.org/officeDocument/2006/relationships/worksheet" Target="worksheets/sheet8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_rels/sheet8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_rels/sheet9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0"/>
    <col customWidth="1" min="3" max="3" width="24.25"/>
    <col customWidth="1" min="4" max="4" width="23.379999999999999"/>
    <col customWidth="1" min="5" max="5" width="22.129999999999999"/>
    <col customWidth="1" min="6" max="6" width="19.629999999999999"/>
    <col customWidth="1" min="7" max="7" width="23.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  <c r="F2" s="4" t="s">
        <v>3</v>
      </c>
      <c r="G2" s="4" t="s">
        <v>4</v>
      </c>
    </row>
    <row r="3" ht="15.75" customHeight="1">
      <c r="A3" s="5" t="s">
        <v>5</v>
      </c>
      <c r="C3" s="6" t="s">
        <v>6</v>
      </c>
      <c r="G3" s="4" t="s">
        <v>7</v>
      </c>
    </row>
    <row r="4" ht="15.75" customHeight="1">
      <c r="C4" s="7" t="s">
        <v>8</v>
      </c>
      <c r="G4" s="4" t="s">
        <v>9</v>
      </c>
    </row>
    <row r="5" ht="15.75" customHeight="1">
      <c r="C5" s="8" t="s">
        <v>10</v>
      </c>
    </row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14</v>
      </c>
    </row>
    <row r="8" ht="15.75" customHeight="1"/>
    <row r="9" ht="15.75" customHeight="1">
      <c r="A9" s="3" t="s">
        <v>15</v>
      </c>
    </row>
    <row r="10" ht="15.75" customHeight="1">
      <c r="A10" s="10" t="str">
        <f>$E$6&amp;" how many hours is "&amp;A7</f>
        <v xml:space="preserve">Fill below. On an average day - including weekends, how many hours is in_bed</v>
      </c>
    </row>
    <row r="11" ht="15.75" customHeight="1">
      <c r="A11" s="11">
        <v>6</v>
      </c>
      <c r="B11" s="2"/>
    </row>
    <row r="12" ht="15.75" customHeight="1">
      <c r="A12" s="3" t="s">
        <v>16</v>
      </c>
      <c r="B12" s="12">
        <f>A11/24</f>
        <v>0.25</v>
      </c>
    </row>
    <row r="13" ht="15.75" customHeight="1"/>
    <row r="14" ht="15.75" customHeight="1">
      <c r="A14" s="3" t="s">
        <v>17</v>
      </c>
      <c r="B14" s="3" t="s">
        <v>18</v>
      </c>
      <c r="C14" s="13" t="s">
        <v>19</v>
      </c>
      <c r="D14" s="7" t="s">
        <v>20</v>
      </c>
      <c r="E14" s="7" t="s">
        <v>21</v>
      </c>
      <c r="F14" s="7" t="s">
        <v>22</v>
      </c>
      <c r="G14" s="7" t="s">
        <v>23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13" t="s">
        <v>26</v>
      </c>
      <c r="D15" s="7" t="s">
        <v>26</v>
      </c>
      <c r="E15" s="7" t="s">
        <v>26</v>
      </c>
      <c r="F15" s="7" t="s">
        <v>27</v>
      </c>
      <c r="G15" s="7" t="s">
        <v>28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67.59999999999999" customHeight="1">
      <c r="B16" s="14" t="s">
        <v>29</v>
      </c>
      <c r="C16" s="15" t="str">
        <f t="shared" ref="C16:R16" si="0">$E$6&amp;" of the "&amp;$A$11&amp;" hours when "&amp;$A$7&amp;", how many hours is "&amp;C14&amp;" "&amp;C15</f>
        <v xml:space="preserve">Fill below. On an average day - including weekends, of the 6 hours when in_bed, how many hours is sensor.living_room_motion on</v>
      </c>
      <c r="D16" s="16" t="str">
        <f t="shared" si="0"/>
        <v xml:space="preserve">Fill below. On an average day - including weekends, of the 6 hours when in_bed, how many hours is sensor.basement_motion on</v>
      </c>
      <c r="E16" s="16" t="str">
        <f t="shared" si="0"/>
        <v xml:space="preserve">Fill below. On an average day - including weekends, of the 6 hours when in_bed, how many hours is sensor.bedroom_motion on</v>
      </c>
      <c r="F16" s="16" t="str">
        <f t="shared" si="0"/>
        <v xml:space="preserve">Fill below. On an average day - including weekends, of the 6 hours when in_bed, how many hours is sun.sun below_horizon</v>
      </c>
      <c r="G16" s="16" t="str">
        <f t="shared" si="0"/>
        <v xml:space="preserve">Fill below. On an average day - including weekends, of the 6 hours when in_bed, how many hours is sensor.android_charger_type ac</v>
      </c>
      <c r="H16" s="16" t="str">
        <f t="shared" si="0"/>
        <v xml:space="preserve">Fill below. On an average day - including weekends, of the 6 hours when in_bed, how many hours is</v>
      </c>
      <c r="I16" s="16" t="str">
        <f t="shared" si="0"/>
        <v xml:space="preserve">Fill below. On an average day - including weekends, of the 6 hours when in_bed, how many hours is</v>
      </c>
      <c r="J16" s="16" t="str">
        <f t="shared" si="0"/>
        <v xml:space="preserve">Fill below. On an average day - including weekends, of the 6 hours when in_bed, how many hours is</v>
      </c>
      <c r="K16" s="16" t="str">
        <f t="shared" si="0"/>
        <v xml:space="preserve">Fill below. On an average day - including weekends, of the 6 hours when in_bed, how many hours is</v>
      </c>
      <c r="L16" s="16" t="str">
        <f t="shared" si="0"/>
        <v xml:space="preserve">Fill below. On an average day - including weekends, of the 6 hours when in_bed, how many hours is</v>
      </c>
      <c r="M16" s="16" t="str">
        <f t="shared" si="0"/>
        <v xml:space="preserve">Fill below. On an average day - including weekends, of the 6 hours when in_bed, how many hours is</v>
      </c>
      <c r="N16" s="16" t="str">
        <f t="shared" si="0"/>
        <v xml:space="preserve">Fill below. On an average day - including weekends, of the 6 hours when in_bed, how many hours is</v>
      </c>
      <c r="O16" s="16" t="str">
        <f t="shared" si="0"/>
        <v xml:space="preserve">Fill below. On an average day - including weekends, of the 6 hours when in_bed, how many hours is</v>
      </c>
      <c r="P16" s="16" t="str">
        <f t="shared" si="0"/>
        <v xml:space="preserve">Fill below. On an average day - including weekends, of the 6 hours when in_bed, how many hours is</v>
      </c>
      <c r="Q16" s="16" t="str">
        <f t="shared" si="0"/>
        <v xml:space="preserve">Fill below. On an average day - including weekends, of the 6 hours when in_bed, how many hours is</v>
      </c>
      <c r="R16" s="16" t="str">
        <f t="shared" si="0"/>
        <v xml:space="preserve">Fill below. On an average day - including weekends, of the 6 hours when in_bed, how many hours is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in_bed:</v>
      </c>
      <c r="C17" s="11">
        <v>0.29999999999999999</v>
      </c>
      <c r="D17" s="11">
        <v>3</v>
      </c>
      <c r="E17" s="11">
        <v>3</v>
      </c>
      <c r="F17" s="11">
        <v>4.2000000000000002</v>
      </c>
      <c r="G17" s="11">
        <v>5.7000000000000002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12">
        <f t="shared" ref="C18:R18" si="1">IF(AND(C17&gt;0,C17&lt;$A$11), C17/$A$11, "NA")</f>
        <v>5.0000000000000003e-02</v>
      </c>
      <c r="D18" s="19">
        <f t="shared" si="1"/>
        <v>0.5</v>
      </c>
      <c r="E18" s="20">
        <f t="shared" si="1"/>
        <v>0.5</v>
      </c>
      <c r="F18" s="20">
        <f t="shared" si="1"/>
        <v>0.69999999999999996</v>
      </c>
      <c r="G18" s="20">
        <f t="shared" si="1"/>
        <v>0.94999999999999996</v>
      </c>
      <c r="H18" s="20" t="str">
        <f t="shared" si="1"/>
        <v>NA</v>
      </c>
      <c r="I18" s="20" t="str">
        <f t="shared" si="1"/>
        <v>NA</v>
      </c>
      <c r="J18" s="20" t="str">
        <f t="shared" si="1"/>
        <v>NA</v>
      </c>
      <c r="K18" s="20" t="str">
        <f t="shared" si="1"/>
        <v>NA</v>
      </c>
      <c r="L18" s="20" t="str">
        <f t="shared" si="1"/>
        <v>NA</v>
      </c>
      <c r="M18" s="20" t="str">
        <f t="shared" si="1"/>
        <v>NA</v>
      </c>
      <c r="N18" s="20" t="str">
        <f t="shared" si="1"/>
        <v>NA</v>
      </c>
      <c r="O18" s="20" t="str">
        <f t="shared" si="1"/>
        <v>NA</v>
      </c>
      <c r="P18" s="20" t="str">
        <f t="shared" si="1"/>
        <v>NA</v>
      </c>
      <c r="Q18" s="20" t="str">
        <f t="shared" si="1"/>
        <v>NA</v>
      </c>
      <c r="R18" s="20" t="str">
        <f t="shared" si="1"/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31.59999999999999" customHeight="1">
      <c r="B19" s="14" t="s">
        <v>31</v>
      </c>
      <c r="C19" s="15" t="str">
        <f t="shared" ref="C19:R19" si="2">$E$6&amp;" of the "&amp;24 - $A$11&amp;" hours when not "&amp;$A$7&amp;", how many hours is "&amp;C14&amp;" "&amp;C15</f>
        <v xml:space="preserve">Fill below. On an average day - including weekends, of the 18 hours when not in_bed, how many hours is sensor.living_room_motion on</v>
      </c>
      <c r="D19" s="16" t="str">
        <f t="shared" si="2"/>
        <v xml:space="preserve">Fill below. On an average day - including weekends, of the 18 hours when not in_bed, how many hours is sensor.basement_motion on</v>
      </c>
      <c r="E19" s="16" t="str">
        <f t="shared" si="2"/>
        <v xml:space="preserve">Fill below. On an average day - including weekends, of the 18 hours when not in_bed, how many hours is sensor.bedroom_motion on</v>
      </c>
      <c r="F19" s="16" t="str">
        <f t="shared" si="2"/>
        <v xml:space="preserve">Fill below. On an average day - including weekends, of the 18 hours when not in_bed, how many hours is sun.sun below_horizon</v>
      </c>
      <c r="G19" s="16" t="str">
        <f t="shared" si="2"/>
        <v xml:space="preserve">Fill below. On an average day - including weekends, of the 18 hours when not in_bed, how many hours is sensor.android_charger_type ac</v>
      </c>
      <c r="H19" s="16" t="str">
        <f t="shared" si="2"/>
        <v xml:space="preserve">Fill below. On an average day - including weekends, of the 18 hours when not in_bed, how many hours is</v>
      </c>
      <c r="I19" s="16" t="str">
        <f t="shared" si="2"/>
        <v xml:space="preserve">Fill below. On an average day - including weekends, of the 18 hours when not in_bed, how many hours is</v>
      </c>
      <c r="J19" s="16" t="str">
        <f t="shared" si="2"/>
        <v xml:space="preserve">Fill below. On an average day - including weekends, of the 18 hours when not in_bed, how many hours is</v>
      </c>
      <c r="K19" s="16" t="str">
        <f t="shared" si="2"/>
        <v xml:space="preserve">Fill below. On an average day - including weekends, of the 18 hours when not in_bed, how many hours is</v>
      </c>
      <c r="L19" s="16" t="str">
        <f t="shared" si="2"/>
        <v xml:space="preserve">Fill below. On an average day - including weekends, of the 18 hours when not in_bed, how many hours is</v>
      </c>
      <c r="M19" s="16" t="str">
        <f t="shared" si="2"/>
        <v xml:space="preserve">Fill below. On an average day - including weekends, of the 18 hours when not in_bed, how many hours is</v>
      </c>
      <c r="N19" s="16" t="str">
        <f t="shared" si="2"/>
        <v xml:space="preserve">Fill below. On an average day - including weekends, of the 18 hours when not in_bed, how many hours is</v>
      </c>
      <c r="O19" s="16" t="str">
        <f t="shared" si="2"/>
        <v xml:space="preserve">Fill below. On an average day - including weekends, of the 18 hours when not in_bed, how many hours is</v>
      </c>
      <c r="P19" s="16" t="str">
        <f t="shared" si="2"/>
        <v xml:space="preserve">Fill below. On an average day - including weekends, of the 18 hours when not in_bed, how many hours is</v>
      </c>
      <c r="Q19" s="16" t="str">
        <f t="shared" si="2"/>
        <v xml:space="preserve">Fill below. On an average day - including weekends, of the 18 hours when not in_bed, how many hours is</v>
      </c>
      <c r="R19" s="16" t="str">
        <f t="shared" si="2"/>
        <v xml:space="preserve">Fill below. On an average day - including weekends, of the 18 hours when not in_bed, how many hours is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in_bed:</v>
      </c>
      <c r="C20" s="11">
        <v>3.6000000000000001</v>
      </c>
      <c r="D20" s="11">
        <v>5.4000000000000004</v>
      </c>
      <c r="E20" s="11">
        <v>1.8</v>
      </c>
      <c r="F20" s="11">
        <v>8.0999999999999996</v>
      </c>
      <c r="G20" s="11">
        <v>1.8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12">
        <f t="shared" ref="C21:R21" si="3">IF(AND(C20&gt;0,C20&lt;(24-$A$11)),C20/(24-$A$11),"NA")</f>
        <v>0.20000000000000001</v>
      </c>
      <c r="D21" s="21">
        <f t="shared" si="3"/>
        <v>0.29999999999999999</v>
      </c>
      <c r="E21" s="21">
        <f t="shared" si="3"/>
        <v>0.10000000000000001</v>
      </c>
      <c r="F21" s="21">
        <f t="shared" si="3"/>
        <v>0.45000000000000001</v>
      </c>
      <c r="G21" s="21">
        <f t="shared" si="3"/>
        <v>0.10000000000000001</v>
      </c>
      <c r="H21" s="21" t="str">
        <f t="shared" si="3"/>
        <v>NA</v>
      </c>
      <c r="I21" s="21" t="str">
        <f t="shared" si="3"/>
        <v>NA</v>
      </c>
      <c r="J21" s="21" t="str">
        <f t="shared" si="3"/>
        <v>NA</v>
      </c>
      <c r="K21" s="21" t="str">
        <f t="shared" si="3"/>
        <v>NA</v>
      </c>
      <c r="L21" s="21" t="str">
        <f t="shared" si="3"/>
        <v>NA</v>
      </c>
      <c r="M21" s="21" t="str">
        <f t="shared" si="3"/>
        <v>NA</v>
      </c>
      <c r="N21" s="21" t="str">
        <f t="shared" si="3"/>
        <v>NA</v>
      </c>
      <c r="O21" s="21" t="str">
        <f t="shared" si="3"/>
        <v>NA</v>
      </c>
      <c r="P21" s="21" t="str">
        <f t="shared" si="3"/>
        <v>NA</v>
      </c>
      <c r="Q21" s="21" t="str">
        <f t="shared" si="3"/>
        <v>NA</v>
      </c>
      <c r="R21" s="21" t="str">
        <f t="shared" si="3"/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15.75" customHeight="1"/>
    <row r="23" ht="15.75" customHeight="1"/>
    <row r="24" ht="15.75" customHeight="1"/>
    <row r="25" ht="15.75" customHeight="1">
      <c r="A25" s="3" t="s">
        <v>33</v>
      </c>
    </row>
    <row r="26" ht="15.75" customHeight="1">
      <c r="A26" s="13">
        <v>0.5</v>
      </c>
    </row>
    <row r="27" ht="15.75" customHeight="1">
      <c r="C27" s="22" t="str">
        <f t="shared" ref="C27:R27" si="4">C14&amp;" is "&amp;C15</f>
        <v xml:space="preserve">sensor.living_room_motion is on</v>
      </c>
      <c r="D27" s="22" t="str">
        <f t="shared" si="4"/>
        <v xml:space="preserve">sensor.basement_motion is on</v>
      </c>
      <c r="E27" s="22" t="str">
        <f t="shared" si="4"/>
        <v xml:space="preserve">sensor.bedroom_motion is on</v>
      </c>
      <c r="F27" s="22" t="str">
        <f t="shared" si="4"/>
        <v xml:space="preserve">sun.sun is below_horizon</v>
      </c>
      <c r="G27" s="22" t="str">
        <f t="shared" si="4"/>
        <v xml:space="preserve">sensor.android_charger_type is ac</v>
      </c>
      <c r="H27" s="22" t="str">
        <f t="shared" si="4"/>
        <v>is</v>
      </c>
      <c r="I27" s="22" t="str">
        <f t="shared" si="4"/>
        <v>is</v>
      </c>
      <c r="J27" s="22" t="str">
        <f t="shared" si="4"/>
        <v>is</v>
      </c>
      <c r="K27" s="22" t="str">
        <f t="shared" si="4"/>
        <v>is</v>
      </c>
      <c r="L27" s="22" t="str">
        <f t="shared" si="4"/>
        <v>is</v>
      </c>
      <c r="M27" s="22" t="str">
        <f t="shared" si="4"/>
        <v>is</v>
      </c>
      <c r="N27" s="22" t="str">
        <f t="shared" si="4"/>
        <v>is</v>
      </c>
      <c r="O27" s="22" t="str">
        <f t="shared" si="4"/>
        <v>is</v>
      </c>
      <c r="P27" s="22" t="str">
        <f t="shared" si="4"/>
        <v>is</v>
      </c>
      <c r="Q27" s="22" t="str">
        <f t="shared" si="4"/>
        <v>is</v>
      </c>
      <c r="R27" s="22" t="str">
        <f t="shared" si="4"/>
        <v>is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0</v>
      </c>
      <c r="D28" s="7" t="b">
        <v>0</v>
      </c>
      <c r="E28" s="7" t="b">
        <v>0</v>
      </c>
      <c r="F28" s="7" t="b">
        <v>1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>
        <f t="shared" ref="C29:R29" si="5">IF(C$28,C18,(1-C18))</f>
        <v>0.94999999999999996</v>
      </c>
      <c r="D29" s="22">
        <f t="shared" si="5"/>
        <v>0.5</v>
      </c>
      <c r="E29" s="22">
        <f t="shared" si="5"/>
        <v>0.5</v>
      </c>
      <c r="F29" s="22">
        <f t="shared" si="5"/>
        <v>0.69999999999999996</v>
      </c>
      <c r="G29" s="22">
        <f t="shared" si="5"/>
        <v>0.94999999999999996</v>
      </c>
      <c r="H29" s="22" t="str">
        <f t="shared" si="5"/>
        <v>#VALUE!</v>
      </c>
      <c r="I29" s="22" t="str">
        <f t="shared" si="5"/>
        <v>#VALUE!</v>
      </c>
      <c r="J29" s="22" t="str">
        <f t="shared" si="5"/>
        <v>#VALUE!</v>
      </c>
      <c r="K29" s="22" t="str">
        <f t="shared" si="5"/>
        <v>#VALUE!</v>
      </c>
      <c r="L29" s="22" t="str">
        <f t="shared" si="5"/>
        <v>#VALUE!</v>
      </c>
      <c r="M29" s="22" t="str">
        <f t="shared" si="5"/>
        <v>#VALUE!</v>
      </c>
      <c r="N29" s="22" t="str">
        <f t="shared" si="5"/>
        <v>#VALUE!</v>
      </c>
      <c r="O29" s="22" t="str">
        <f t="shared" si="5"/>
        <v>#VALUE!</v>
      </c>
      <c r="P29" s="22" t="str">
        <f t="shared" si="5"/>
        <v>#VALUE!</v>
      </c>
      <c r="Q29" s="22" t="str">
        <f t="shared" si="5"/>
        <v>#VALUE!</v>
      </c>
      <c r="R29" s="22" t="str">
        <f t="shared" si="5"/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>
        <f t="shared" ref="C30:R30" si="6">IF(C$28,C21,(1-C21))</f>
        <v>0.80000000000000004</v>
      </c>
      <c r="D30" s="22">
        <f t="shared" si="6"/>
        <v>0.69999999999999996</v>
      </c>
      <c r="E30" s="22">
        <f t="shared" si="6"/>
        <v>0.90000000000000002</v>
      </c>
      <c r="F30" s="22">
        <f t="shared" si="6"/>
        <v>0.45000000000000001</v>
      </c>
      <c r="G30" s="22">
        <f t="shared" si="6"/>
        <v>0.10000000000000001</v>
      </c>
      <c r="H30" s="22" t="str">
        <f t="shared" si="6"/>
        <v>#VALUE!</v>
      </c>
      <c r="I30" s="22" t="str">
        <f t="shared" si="6"/>
        <v>#VALUE!</v>
      </c>
      <c r="J30" s="22" t="str">
        <f t="shared" si="6"/>
        <v>#VALUE!</v>
      </c>
      <c r="K30" s="22" t="str">
        <f t="shared" si="6"/>
        <v>#VALUE!</v>
      </c>
      <c r="L30" s="22" t="str">
        <f t="shared" si="6"/>
        <v>#VALUE!</v>
      </c>
      <c r="M30" s="22" t="str">
        <f t="shared" si="6"/>
        <v>#VALUE!</v>
      </c>
      <c r="N30" s="22" t="str">
        <f t="shared" si="6"/>
        <v>#VALUE!</v>
      </c>
      <c r="O30" s="22" t="str">
        <f t="shared" si="6"/>
        <v>#VALUE!</v>
      </c>
      <c r="P30" s="22" t="str">
        <f t="shared" si="6"/>
        <v>#VALUE!</v>
      </c>
      <c r="Q30" s="22" t="str">
        <f t="shared" si="6"/>
        <v>#VALUE!</v>
      </c>
      <c r="R30" s="22" t="str">
        <f t="shared" si="6"/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>
        <f t="shared" ref="C31:R31" si="7">C29 * B33</f>
        <v>0.23749999999999999</v>
      </c>
      <c r="D31" s="22">
        <f t="shared" si="7"/>
        <v>0.14179104479999999</v>
      </c>
      <c r="E31" s="22">
        <f t="shared" si="7"/>
        <v>0.1102088167</v>
      </c>
      <c r="F31" s="22">
        <f t="shared" si="7"/>
        <v>9.502715061e-02</v>
      </c>
      <c r="G31" s="22">
        <f t="shared" si="7"/>
        <v>0.18654402649999999</v>
      </c>
      <c r="H31" s="22" t="str">
        <f t="shared" si="7"/>
        <v>#VALUE!</v>
      </c>
      <c r="I31" s="22" t="str">
        <f t="shared" si="7"/>
        <v>#VALUE!</v>
      </c>
      <c r="J31" s="22" t="str">
        <f t="shared" si="7"/>
        <v>#VALUE!</v>
      </c>
      <c r="K31" s="22" t="str">
        <f t="shared" si="7"/>
        <v>#VALUE!</v>
      </c>
      <c r="L31" s="22" t="str">
        <f t="shared" si="7"/>
        <v>#VALUE!</v>
      </c>
      <c r="M31" s="22" t="str">
        <f t="shared" si="7"/>
        <v>#VALUE!</v>
      </c>
      <c r="N31" s="22" t="str">
        <f t="shared" si="7"/>
        <v>#VALUE!</v>
      </c>
      <c r="O31" s="22" t="str">
        <f t="shared" si="7"/>
        <v>#VALUE!</v>
      </c>
      <c r="P31" s="22" t="str">
        <f t="shared" si="7"/>
        <v>#VALUE!</v>
      </c>
      <c r="Q31" s="22" t="str">
        <f t="shared" si="7"/>
        <v>#VALUE!</v>
      </c>
      <c r="R31" s="22" t="str">
        <f t="shared" si="7"/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>
        <f t="shared" ref="C32:R32" si="8">C31 + (C30 * (1-B33))</f>
        <v>0.83750000000000002</v>
      </c>
      <c r="D32" s="22">
        <f t="shared" si="8"/>
        <v>0.64328358210000003</v>
      </c>
      <c r="E32" s="22">
        <f t="shared" si="8"/>
        <v>0.81183294660000005</v>
      </c>
      <c r="F32" s="22">
        <f t="shared" si="8"/>
        <v>0.48393826810000001</v>
      </c>
      <c r="G32" s="22">
        <f t="shared" si="8"/>
        <v>0.2669078131</v>
      </c>
      <c r="H32" s="22" t="str">
        <f t="shared" si="8"/>
        <v>#VALUE!</v>
      </c>
      <c r="I32" s="22" t="str">
        <f t="shared" si="8"/>
        <v>#VALUE!</v>
      </c>
      <c r="J32" s="22" t="str">
        <f t="shared" si="8"/>
        <v>#VALUE!</v>
      </c>
      <c r="K32" s="22" t="str">
        <f t="shared" si="8"/>
        <v>#VALUE!</v>
      </c>
      <c r="L32" s="22" t="str">
        <f t="shared" si="8"/>
        <v>#VALUE!</v>
      </c>
      <c r="M32" s="22" t="str">
        <f t="shared" si="8"/>
        <v>#VALUE!</v>
      </c>
      <c r="N32" s="22" t="str">
        <f t="shared" si="8"/>
        <v>#VALUE!</v>
      </c>
      <c r="O32" s="22" t="str">
        <f t="shared" si="8"/>
        <v>#VALUE!</v>
      </c>
      <c r="P32" s="22" t="str">
        <f t="shared" si="8"/>
        <v>#VALUE!</v>
      </c>
      <c r="Q32" s="22" t="str">
        <f t="shared" si="8"/>
        <v>#VALUE!</v>
      </c>
      <c r="R32" s="22" t="str">
        <f t="shared" si="8"/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0.25</v>
      </c>
      <c r="C33" s="22">
        <f t="shared" ref="C33:R33" si="9">C31/C32</f>
        <v>0.28358208959999998</v>
      </c>
      <c r="D33" s="22">
        <f t="shared" si="9"/>
        <v>0.22041763340000001</v>
      </c>
      <c r="E33" s="22">
        <f t="shared" si="9"/>
        <v>0.1357530723</v>
      </c>
      <c r="F33" s="22">
        <f t="shared" si="9"/>
        <v>0.1963621331</v>
      </c>
      <c r="G33" s="22">
        <f t="shared" si="9"/>
        <v>0.69890807710000002</v>
      </c>
      <c r="H33" s="22" t="str">
        <f t="shared" si="9"/>
        <v>#VALUE!</v>
      </c>
      <c r="I33" s="22" t="str">
        <f t="shared" si="9"/>
        <v>#VALUE!</v>
      </c>
      <c r="J33" s="22" t="str">
        <f t="shared" si="9"/>
        <v>#VALUE!</v>
      </c>
      <c r="K33" s="22" t="str">
        <f t="shared" si="9"/>
        <v>#VALUE!</v>
      </c>
      <c r="L33" s="22" t="str">
        <f t="shared" si="9"/>
        <v>#VALUE!</v>
      </c>
      <c r="M33" s="22" t="str">
        <f t="shared" si="9"/>
        <v>#VALUE!</v>
      </c>
      <c r="N33" s="22" t="str">
        <f t="shared" si="9"/>
        <v>#VALUE!</v>
      </c>
      <c r="O33" s="22" t="str">
        <f t="shared" si="9"/>
        <v>#VALUE!</v>
      </c>
      <c r="P33" s="22" t="str">
        <f t="shared" si="9"/>
        <v>#VALUE!</v>
      </c>
      <c r="Q33" s="22" t="str">
        <f t="shared" si="9"/>
        <v>#VALUE!</v>
      </c>
      <c r="R33" s="22" t="str">
        <f t="shared" si="9"/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38</v>
      </c>
      <c r="B35" s="22">
        <f t="array" ref="B35">INDEX(33:33, MATCH(99^99,33:33, 1))</f>
        <v>0.69890807710000002</v>
      </c>
    </row>
    <row r="36" ht="15.75" customHeight="1">
      <c r="A36" s="3" t="s">
        <v>39</v>
      </c>
      <c r="B36" s="6" t="b">
        <f>B35&gt;A26</f>
        <v>1</v>
      </c>
    </row>
    <row r="37" ht="15.75" customHeight="1">
      <c r="A37" s="24" t="str">
        <f>$A$7&amp;" is "&amp;IF(B36,"ON","OFF")</f>
        <v xml:space="preserve">in_bed is ON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in_bed turning on falesly. Reduce the threshold to reduce it turning off falsely.</v>
      </c>
    </row>
    <row r="41" ht="15.75" customHeight="1"/>
    <row r="42" ht="15.75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G2:H2"/>
    <mergeCell ref="A3:A5"/>
    <mergeCell ref="G3:H3"/>
    <mergeCell ref="G4:H4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18001D-00BE-4B99-8DB8-009300610099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150079-00CD-4AF3-8BA0-00DB007600E1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B800AA-001B-422B-813F-0051006000DC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C1006D-0022-4230-8ADC-00A000DA00CA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OrEqual" id="{009B0052-00C0-439E-8633-005E00770070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OrEqual" id="{000400E4-0066-4C2B-8B0C-006600A60088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C100E2-00CC-4E89-BEDC-00250046007F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D50073-00E4-40D7-8153-00F900B7003D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A18 C18:AA18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3.880000000000003"/>
    <col customWidth="1" min="3" max="3" width="24.25"/>
    <col customWidth="1" min="4" max="4" width="23.379999999999999"/>
    <col customWidth="1" min="5" max="5" width="22.129999999999999"/>
    <col customWidth="1" min="6" max="6" width="19.629999999999999"/>
    <col customWidth="1" min="7" max="7" width="23.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  <c r="F2" s="4" t="s">
        <v>3</v>
      </c>
      <c r="G2" s="4" t="s">
        <v>4</v>
      </c>
    </row>
    <row r="3" ht="15.75" customHeight="1">
      <c r="A3" s="5" t="s">
        <v>5</v>
      </c>
      <c r="C3" s="6" t="s">
        <v>6</v>
      </c>
      <c r="G3" s="4" t="s">
        <v>7</v>
      </c>
    </row>
    <row r="4" ht="15.75" customHeight="1">
      <c r="C4" s="7" t="s">
        <v>8</v>
      </c>
      <c r="G4" s="4" t="s">
        <v>9</v>
      </c>
    </row>
    <row r="5" ht="15.75" customHeight="1">
      <c r="C5" s="8" t="s">
        <v>10</v>
      </c>
    </row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41</v>
      </c>
    </row>
    <row r="8" ht="15.75" customHeight="1"/>
    <row r="9" ht="15.75" customHeight="1">
      <c r="A9" s="3" t="s">
        <v>15</v>
      </c>
    </row>
    <row r="10" ht="15.75" customHeight="1">
      <c r="A10" s="10" t="str">
        <f>$E$6&amp;" how many hours is "&amp;A7</f>
        <v xml:space="preserve">Fill below. On an average day - including weekends, how many hours is anyone_home</v>
      </c>
    </row>
    <row r="11" ht="15.75" customHeight="1">
      <c r="A11" s="11">
        <v>20</v>
      </c>
      <c r="B11" s="2"/>
    </row>
    <row r="12" ht="15.75" customHeight="1">
      <c r="A12" s="3" t="s">
        <v>16</v>
      </c>
      <c r="B12" s="12">
        <f>A11/24</f>
        <v>0.83333333330000003</v>
      </c>
    </row>
    <row r="13" ht="15.75" customHeight="1"/>
    <row r="14" ht="15.75" customHeight="1">
      <c r="A14" s="3" t="s">
        <v>17</v>
      </c>
      <c r="B14" s="3" t="s">
        <v>18</v>
      </c>
      <c r="C14" s="13" t="s">
        <v>42</v>
      </c>
      <c r="D14" s="7" t="s">
        <v>43</v>
      </c>
      <c r="E14" s="7" t="s">
        <v>44</v>
      </c>
      <c r="F14" s="7" t="s">
        <v>45</v>
      </c>
      <c r="G14" s="7" t="s">
        <v>46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13" t="s">
        <v>47</v>
      </c>
      <c r="D15" s="7" t="s">
        <v>47</v>
      </c>
      <c r="E15" s="7" t="s">
        <v>26</v>
      </c>
      <c r="F15" s="7" t="s">
        <v>26</v>
      </c>
      <c r="G15" s="7" t="s">
        <v>48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5.75" customHeight="1">
      <c r="B16" s="14" t="s">
        <v>29</v>
      </c>
      <c r="C16" s="15" t="str">
        <f t="shared" ref="C16:R16" si="10">$E$6&amp;" of the "&amp;$A$11&amp;" hours when "&amp;$A$7&amp;", how many hours is "&amp;C14&amp;" "&amp;C15</f>
        <v xml:space="preserve">Fill below. On an average day - including weekends, of the 20 hours when anyone_home, how many hours is device_tracker.joe home</v>
      </c>
      <c r="D16" s="16" t="str">
        <f t="shared" si="10"/>
        <v xml:space="preserve">Fill below. On an average day - including weekends, of the 20 hours when anyone_home, how many hours is device_tracker.kate home</v>
      </c>
      <c r="E16" s="16" t="str">
        <f t="shared" si="10"/>
        <v xml:space="preserve">Fill below. On an average day - including weekends, of the 20 hours when anyone_home, how many hours is binary_sensor.hall_motion on</v>
      </c>
      <c r="F16" s="16" t="str">
        <f t="shared" si="10"/>
        <v xml:space="preserve">Fill below. On an average day - including weekends, of the 20 hours when anyone_home, how many hours is media_player.main_tv on</v>
      </c>
      <c r="G16" s="16" t="str">
        <f t="shared" si="10"/>
        <v xml:space="preserve">Fill below. On an average day - including weekends, of the 20 hours when anyone_home, how many hours is light.all_lights_group off</v>
      </c>
      <c r="H16" s="16" t="str">
        <f t="shared" si="10"/>
        <v xml:space="preserve">Fill below. On an average day - including weekends, of the 20 hours when anyone_home, how many hours is</v>
      </c>
      <c r="I16" s="16" t="str">
        <f t="shared" si="10"/>
        <v xml:space="preserve">Fill below. On an average day - including weekends, of the 20 hours when anyone_home, how many hours is</v>
      </c>
      <c r="J16" s="16" t="str">
        <f t="shared" si="10"/>
        <v xml:space="preserve">Fill below. On an average day - including weekends, of the 20 hours when anyone_home, how many hours is</v>
      </c>
      <c r="K16" s="16" t="str">
        <f t="shared" si="10"/>
        <v xml:space="preserve">Fill below. On an average day - including weekends, of the 20 hours when anyone_home, how many hours is</v>
      </c>
      <c r="L16" s="16" t="str">
        <f t="shared" si="10"/>
        <v xml:space="preserve">Fill below. On an average day - including weekends, of the 20 hours when anyone_home, how many hours is</v>
      </c>
      <c r="M16" s="16" t="str">
        <f t="shared" si="10"/>
        <v xml:space="preserve">Fill below. On an average day - including weekends, of the 20 hours when anyone_home, how many hours is</v>
      </c>
      <c r="N16" s="16" t="str">
        <f t="shared" si="10"/>
        <v xml:space="preserve">Fill below. On an average day - including weekends, of the 20 hours when anyone_home, how many hours is</v>
      </c>
      <c r="O16" s="16" t="str">
        <f t="shared" si="10"/>
        <v xml:space="preserve">Fill below. On an average day - including weekends, of the 20 hours when anyone_home, how many hours is</v>
      </c>
      <c r="P16" s="16" t="str">
        <f t="shared" si="10"/>
        <v xml:space="preserve">Fill below. On an average day - including weekends, of the 20 hours when anyone_home, how many hours is</v>
      </c>
      <c r="Q16" s="16" t="str">
        <f t="shared" si="10"/>
        <v xml:space="preserve">Fill below. On an average day - including weekends, of the 20 hours when anyone_home, how many hours is</v>
      </c>
      <c r="R16" s="16" t="str">
        <f t="shared" si="10"/>
        <v xml:space="preserve">Fill below. On an average day - including weekends, of the 20 hours when anyone_home, how many hours is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anyone_home:</v>
      </c>
      <c r="C17" s="11">
        <v>14</v>
      </c>
      <c r="D17" s="11">
        <v>16</v>
      </c>
      <c r="E17" s="11">
        <v>3</v>
      </c>
      <c r="F17" s="11">
        <v>1.5</v>
      </c>
      <c r="G17" s="11">
        <v>8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12">
        <f t="shared" ref="C18:R18" si="11">IF(AND(C17&gt;0,C17&lt;$A$11), C17/$A$11, "NA")</f>
        <v>0.69999999999999996</v>
      </c>
      <c r="D18" s="19">
        <f t="shared" si="11"/>
        <v>0.80000000000000004</v>
      </c>
      <c r="E18" s="20">
        <f t="shared" si="11"/>
        <v>0.14999999999999999</v>
      </c>
      <c r="F18" s="20">
        <f t="shared" si="11"/>
        <v>7.4999999999999997e-02</v>
      </c>
      <c r="G18" s="20">
        <f t="shared" si="11"/>
        <v>0.40000000000000002</v>
      </c>
      <c r="H18" s="20" t="str">
        <f t="shared" si="11"/>
        <v>NA</v>
      </c>
      <c r="I18" s="20" t="str">
        <f t="shared" si="11"/>
        <v>NA</v>
      </c>
      <c r="J18" s="20" t="str">
        <f t="shared" si="11"/>
        <v>NA</v>
      </c>
      <c r="K18" s="20" t="str">
        <f t="shared" si="11"/>
        <v>NA</v>
      </c>
      <c r="L18" s="20" t="str">
        <f t="shared" si="11"/>
        <v>NA</v>
      </c>
      <c r="M18" s="20" t="str">
        <f t="shared" si="11"/>
        <v>NA</v>
      </c>
      <c r="N18" s="20" t="str">
        <f t="shared" si="11"/>
        <v>NA</v>
      </c>
      <c r="O18" s="20" t="str">
        <f t="shared" si="11"/>
        <v>NA</v>
      </c>
      <c r="P18" s="20" t="str">
        <f t="shared" si="11"/>
        <v>NA</v>
      </c>
      <c r="Q18" s="20" t="str">
        <f t="shared" si="11"/>
        <v>NA</v>
      </c>
      <c r="R18" s="20" t="str">
        <f t="shared" si="11"/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5.75" customHeight="1">
      <c r="B19" s="14" t="s">
        <v>31</v>
      </c>
      <c r="C19" s="15" t="str">
        <f t="shared" ref="C19:R19" si="12">$E$6&amp;" of the "&amp;24 - $A$11&amp;" hours when not "&amp;$A$7&amp;", how many hours is "&amp;C14&amp;" "&amp;C15</f>
        <v xml:space="preserve">Fill below. On an average day - including weekends, of the 4 hours when not anyone_home, how many hours is device_tracker.joe home</v>
      </c>
      <c r="D19" s="16" t="str">
        <f t="shared" si="12"/>
        <v xml:space="preserve">Fill below. On an average day - including weekends, of the 4 hours when not anyone_home, how many hours is device_tracker.kate home</v>
      </c>
      <c r="E19" s="16" t="str">
        <f t="shared" si="12"/>
        <v xml:space="preserve">Fill below. On an average day - including weekends, of the 4 hours when not anyone_home, how many hours is binary_sensor.hall_motion on</v>
      </c>
      <c r="F19" s="16" t="str">
        <f t="shared" si="12"/>
        <v xml:space="preserve">Fill below. On an average day - including weekends, of the 4 hours when not anyone_home, how many hours is media_player.main_tv on</v>
      </c>
      <c r="G19" s="16" t="str">
        <f t="shared" si="12"/>
        <v xml:space="preserve">Fill below. On an average day - including weekends, of the 4 hours when not anyone_home, how many hours is light.all_lights_group off</v>
      </c>
      <c r="H19" s="16" t="str">
        <f t="shared" si="12"/>
        <v xml:space="preserve">Fill below. On an average day - including weekends, of the 4 hours when not anyone_home, how many hours is</v>
      </c>
      <c r="I19" s="16" t="str">
        <f t="shared" si="12"/>
        <v xml:space="preserve">Fill below. On an average day - including weekends, of the 4 hours when not anyone_home, how many hours is</v>
      </c>
      <c r="J19" s="16" t="str">
        <f t="shared" si="12"/>
        <v xml:space="preserve">Fill below. On an average day - including weekends, of the 4 hours when not anyone_home, how many hours is</v>
      </c>
      <c r="K19" s="16" t="str">
        <f t="shared" si="12"/>
        <v xml:space="preserve">Fill below. On an average day - including weekends, of the 4 hours when not anyone_home, how many hours is</v>
      </c>
      <c r="L19" s="16" t="str">
        <f t="shared" si="12"/>
        <v xml:space="preserve">Fill below. On an average day - including weekends, of the 4 hours when not anyone_home, how many hours is</v>
      </c>
      <c r="M19" s="16" t="str">
        <f t="shared" si="12"/>
        <v xml:space="preserve">Fill below. On an average day - including weekends, of the 4 hours when not anyone_home, how many hours is</v>
      </c>
      <c r="N19" s="16" t="str">
        <f t="shared" si="12"/>
        <v xml:space="preserve">Fill below. On an average day - including weekends, of the 4 hours when not anyone_home, how many hours is</v>
      </c>
      <c r="O19" s="16" t="str">
        <f t="shared" si="12"/>
        <v xml:space="preserve">Fill below. On an average day - including weekends, of the 4 hours when not anyone_home, how many hours is</v>
      </c>
      <c r="P19" s="16" t="str">
        <f t="shared" si="12"/>
        <v xml:space="preserve">Fill below. On an average day - including weekends, of the 4 hours when not anyone_home, how many hours is</v>
      </c>
      <c r="Q19" s="16" t="str">
        <f t="shared" si="12"/>
        <v xml:space="preserve">Fill below. On an average day - including weekends, of the 4 hours when not anyone_home, how many hours is</v>
      </c>
      <c r="R19" s="16" t="str">
        <f t="shared" si="12"/>
        <v xml:space="preserve">Fill below. On an average day - including weekends, of the 4 hours when not anyone_home, how many hours is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anyone_home:</v>
      </c>
      <c r="C20" s="26">
        <v>5.0000000000000003e-02</v>
      </c>
      <c r="D20" s="26">
        <v>5.0000000000000003e-02</v>
      </c>
      <c r="E20" s="26">
        <v>5.0000000000000003e-02</v>
      </c>
      <c r="F20" s="26">
        <v>2.9999999999999999e-02</v>
      </c>
      <c r="G20" s="11">
        <v>3.2000000000000002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12">
        <f t="shared" ref="C21:R21" si="13">IF(AND(C20&gt;0,C20&lt;(24-$A$11)),C20/(24-$A$11),"NA")</f>
        <v>1.2500000000000001e-02</v>
      </c>
      <c r="D21" s="21">
        <f t="shared" si="13"/>
        <v>1.2500000000000001e-02</v>
      </c>
      <c r="E21" s="21">
        <f t="shared" si="13"/>
        <v>1.2500000000000001e-02</v>
      </c>
      <c r="F21" s="21">
        <f t="shared" si="13"/>
        <v>7.4999999999999997e-03</v>
      </c>
      <c r="G21" s="21">
        <f t="shared" si="13"/>
        <v>0.80000000000000004</v>
      </c>
      <c r="H21" s="21" t="str">
        <f t="shared" si="13"/>
        <v>NA</v>
      </c>
      <c r="I21" s="21" t="str">
        <f t="shared" si="13"/>
        <v>NA</v>
      </c>
      <c r="J21" s="21" t="str">
        <f t="shared" si="13"/>
        <v>NA</v>
      </c>
      <c r="K21" s="21" t="str">
        <f t="shared" si="13"/>
        <v>NA</v>
      </c>
      <c r="L21" s="21" t="str">
        <f t="shared" si="13"/>
        <v>NA</v>
      </c>
      <c r="M21" s="21" t="str">
        <f t="shared" si="13"/>
        <v>NA</v>
      </c>
      <c r="N21" s="21" t="str">
        <f t="shared" si="13"/>
        <v>NA</v>
      </c>
      <c r="O21" s="21" t="str">
        <f t="shared" si="13"/>
        <v>NA</v>
      </c>
      <c r="P21" s="21" t="str">
        <f t="shared" si="13"/>
        <v>NA</v>
      </c>
      <c r="Q21" s="21" t="str">
        <f t="shared" si="13"/>
        <v>NA</v>
      </c>
      <c r="R21" s="21" t="str">
        <f t="shared" si="13"/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15.75" customHeight="1"/>
    <row r="23" ht="15.75" customHeight="1"/>
    <row r="24" ht="15.75" customHeight="1"/>
    <row r="25" ht="15.75" customHeight="1">
      <c r="A25" s="3" t="s">
        <v>33</v>
      </c>
    </row>
    <row r="26" ht="15.75" customHeight="1">
      <c r="A26" s="13">
        <v>0.5</v>
      </c>
    </row>
    <row r="27" ht="15.75" customHeight="1">
      <c r="C27" s="22" t="str">
        <f t="shared" ref="C27:R27" si="14">C14&amp;" is "&amp;C15</f>
        <v xml:space="preserve">device_tracker.joe is home</v>
      </c>
      <c r="D27" s="22" t="str">
        <f t="shared" si="14"/>
        <v xml:space="preserve">device_tracker.kate is home</v>
      </c>
      <c r="E27" s="22" t="str">
        <f t="shared" si="14"/>
        <v xml:space="preserve">binary_sensor.hall_motion is on</v>
      </c>
      <c r="F27" s="22" t="str">
        <f t="shared" si="14"/>
        <v xml:space="preserve">media_player.main_tv is on</v>
      </c>
      <c r="G27" s="22" t="str">
        <f t="shared" si="14"/>
        <v xml:space="preserve">light.all_lights_group is off</v>
      </c>
      <c r="H27" s="22" t="str">
        <f t="shared" si="14"/>
        <v>is</v>
      </c>
      <c r="I27" s="22" t="str">
        <f t="shared" si="14"/>
        <v>is</v>
      </c>
      <c r="J27" s="22" t="str">
        <f t="shared" si="14"/>
        <v>is</v>
      </c>
      <c r="K27" s="22" t="str">
        <f t="shared" si="14"/>
        <v>is</v>
      </c>
      <c r="L27" s="22" t="str">
        <f t="shared" si="14"/>
        <v>is</v>
      </c>
      <c r="M27" s="22" t="str">
        <f t="shared" si="14"/>
        <v>is</v>
      </c>
      <c r="N27" s="22" t="str">
        <f t="shared" si="14"/>
        <v>is</v>
      </c>
      <c r="O27" s="22" t="str">
        <f t="shared" si="14"/>
        <v>is</v>
      </c>
      <c r="P27" s="22" t="str">
        <f t="shared" si="14"/>
        <v>is</v>
      </c>
      <c r="Q27" s="22" t="str">
        <f t="shared" si="14"/>
        <v>is</v>
      </c>
      <c r="R27" s="22" t="str">
        <f t="shared" si="14"/>
        <v>is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>
        <f t="shared" ref="C29:R29" si="15">IF(C$28,C18,(1-C18))</f>
        <v>0.29999999999999999</v>
      </c>
      <c r="D29" s="22">
        <f t="shared" si="15"/>
        <v>0.20000000000000001</v>
      </c>
      <c r="E29" s="22">
        <f t="shared" si="15"/>
        <v>0.84999999999999998</v>
      </c>
      <c r="F29" s="22">
        <f t="shared" si="15"/>
        <v>0.92500000000000004</v>
      </c>
      <c r="G29" s="22">
        <f t="shared" si="15"/>
        <v>0.40000000000000002</v>
      </c>
      <c r="H29" s="22" t="str">
        <f t="shared" si="15"/>
        <v>#VALUE!</v>
      </c>
      <c r="I29" s="22" t="str">
        <f t="shared" si="15"/>
        <v>#VALUE!</v>
      </c>
      <c r="J29" s="22" t="str">
        <f t="shared" si="15"/>
        <v>#VALUE!</v>
      </c>
      <c r="K29" s="22" t="str">
        <f t="shared" si="15"/>
        <v>#VALUE!</v>
      </c>
      <c r="L29" s="22" t="str">
        <f t="shared" si="15"/>
        <v>#VALUE!</v>
      </c>
      <c r="M29" s="22" t="str">
        <f t="shared" si="15"/>
        <v>#VALUE!</v>
      </c>
      <c r="N29" s="22" t="str">
        <f t="shared" si="15"/>
        <v>#VALUE!</v>
      </c>
      <c r="O29" s="22" t="str">
        <f t="shared" si="15"/>
        <v>#VALUE!</v>
      </c>
      <c r="P29" s="22" t="str">
        <f t="shared" si="15"/>
        <v>#VALUE!</v>
      </c>
      <c r="Q29" s="22" t="str">
        <f t="shared" si="15"/>
        <v>#VALUE!</v>
      </c>
      <c r="R29" s="22" t="str">
        <f t="shared" si="15"/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>
        <f t="shared" ref="C30:R30" si="16">IF(C$28,C21,(1-C21))</f>
        <v>0.98750000000000004</v>
      </c>
      <c r="D30" s="22">
        <f t="shared" si="16"/>
        <v>0.98750000000000004</v>
      </c>
      <c r="E30" s="22">
        <f t="shared" si="16"/>
        <v>0.98750000000000004</v>
      </c>
      <c r="F30" s="22">
        <f t="shared" si="16"/>
        <v>0.99250000000000005</v>
      </c>
      <c r="G30" s="22">
        <f t="shared" si="16"/>
        <v>0.80000000000000004</v>
      </c>
      <c r="H30" s="22" t="str">
        <f t="shared" si="16"/>
        <v>#VALUE!</v>
      </c>
      <c r="I30" s="22" t="str">
        <f t="shared" si="16"/>
        <v>#VALUE!</v>
      </c>
      <c r="J30" s="22" t="str">
        <f t="shared" si="16"/>
        <v>#VALUE!</v>
      </c>
      <c r="K30" s="22" t="str">
        <f t="shared" si="16"/>
        <v>#VALUE!</v>
      </c>
      <c r="L30" s="22" t="str">
        <f t="shared" si="16"/>
        <v>#VALUE!</v>
      </c>
      <c r="M30" s="22" t="str">
        <f t="shared" si="16"/>
        <v>#VALUE!</v>
      </c>
      <c r="N30" s="22" t="str">
        <f t="shared" si="16"/>
        <v>#VALUE!</v>
      </c>
      <c r="O30" s="22" t="str">
        <f t="shared" si="16"/>
        <v>#VALUE!</v>
      </c>
      <c r="P30" s="22" t="str">
        <f t="shared" si="16"/>
        <v>#VALUE!</v>
      </c>
      <c r="Q30" s="22" t="str">
        <f t="shared" si="16"/>
        <v>#VALUE!</v>
      </c>
      <c r="R30" s="22" t="str">
        <f t="shared" si="16"/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>
        <f t="shared" ref="C31:R31" si="17">C29 * B33</f>
        <v>0.25</v>
      </c>
      <c r="D31" s="22">
        <f t="shared" si="17"/>
        <v>0.1206030151</v>
      </c>
      <c r="E31" s="22">
        <f t="shared" si="17"/>
        <v>0.19997549319999999</v>
      </c>
      <c r="F31" s="22">
        <f t="shared" si="17"/>
        <v>0.1936629148</v>
      </c>
      <c r="G31" s="22">
        <f t="shared" si="17"/>
        <v>7.9177956019999995e-02</v>
      </c>
      <c r="H31" s="22" t="str">
        <f t="shared" si="17"/>
        <v>#VALUE!</v>
      </c>
      <c r="I31" s="22" t="str">
        <f t="shared" si="17"/>
        <v>#VALUE!</v>
      </c>
      <c r="J31" s="22" t="str">
        <f t="shared" si="17"/>
        <v>#VALUE!</v>
      </c>
      <c r="K31" s="22" t="str">
        <f t="shared" si="17"/>
        <v>#VALUE!</v>
      </c>
      <c r="L31" s="22" t="str">
        <f t="shared" si="17"/>
        <v>#VALUE!</v>
      </c>
      <c r="M31" s="22" t="str">
        <f t="shared" si="17"/>
        <v>#VALUE!</v>
      </c>
      <c r="N31" s="22" t="str">
        <f t="shared" si="17"/>
        <v>#VALUE!</v>
      </c>
      <c r="O31" s="22" t="str">
        <f t="shared" si="17"/>
        <v>#VALUE!</v>
      </c>
      <c r="P31" s="22" t="str">
        <f t="shared" si="17"/>
        <v>#VALUE!</v>
      </c>
      <c r="Q31" s="22" t="str">
        <f t="shared" si="17"/>
        <v>#VALUE!</v>
      </c>
      <c r="R31" s="22" t="str">
        <f t="shared" si="17"/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>
        <f t="shared" ref="C32:R32" si="18">C31 + (C30 * (1-B33))</f>
        <v>0.41458333330000002</v>
      </c>
      <c r="D32" s="22">
        <f t="shared" si="18"/>
        <v>0.51262562810000001</v>
      </c>
      <c r="E32" s="22">
        <f t="shared" si="18"/>
        <v>0.9551510232</v>
      </c>
      <c r="F32" s="22">
        <f t="shared" si="18"/>
        <v>0.97836784139999999</v>
      </c>
      <c r="G32" s="22">
        <f t="shared" si="18"/>
        <v>0.72082204400000005</v>
      </c>
      <c r="H32" s="22" t="str">
        <f t="shared" si="18"/>
        <v>#VALUE!</v>
      </c>
      <c r="I32" s="22" t="str">
        <f t="shared" si="18"/>
        <v>#VALUE!</v>
      </c>
      <c r="J32" s="22" t="str">
        <f t="shared" si="18"/>
        <v>#VALUE!</v>
      </c>
      <c r="K32" s="22" t="str">
        <f t="shared" si="18"/>
        <v>#VALUE!</v>
      </c>
      <c r="L32" s="22" t="str">
        <f t="shared" si="18"/>
        <v>#VALUE!</v>
      </c>
      <c r="M32" s="22" t="str">
        <f t="shared" si="18"/>
        <v>#VALUE!</v>
      </c>
      <c r="N32" s="22" t="str">
        <f t="shared" si="18"/>
        <v>#VALUE!</v>
      </c>
      <c r="O32" s="22" t="str">
        <f t="shared" si="18"/>
        <v>#VALUE!</v>
      </c>
      <c r="P32" s="22" t="str">
        <f t="shared" si="18"/>
        <v>#VALUE!</v>
      </c>
      <c r="Q32" s="22" t="str">
        <f t="shared" si="18"/>
        <v>#VALUE!</v>
      </c>
      <c r="R32" s="22" t="str">
        <f t="shared" si="18"/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0.83333333330000003</v>
      </c>
      <c r="C33" s="22">
        <f t="shared" ref="C33:R33" si="19">C31/C32</f>
        <v>0.60301507539999999</v>
      </c>
      <c r="D33" s="22">
        <f t="shared" si="19"/>
        <v>0.2352652861</v>
      </c>
      <c r="E33" s="22">
        <f t="shared" si="19"/>
        <v>0.20936531329999999</v>
      </c>
      <c r="F33" s="22">
        <f t="shared" si="19"/>
        <v>0.19794489009999999</v>
      </c>
      <c r="G33" s="22">
        <f t="shared" si="19"/>
        <v>0.1098439715</v>
      </c>
      <c r="H33" s="22" t="str">
        <f t="shared" si="19"/>
        <v>#VALUE!</v>
      </c>
      <c r="I33" s="22" t="str">
        <f t="shared" si="19"/>
        <v>#VALUE!</v>
      </c>
      <c r="J33" s="22" t="str">
        <f t="shared" si="19"/>
        <v>#VALUE!</v>
      </c>
      <c r="K33" s="22" t="str">
        <f t="shared" si="19"/>
        <v>#VALUE!</v>
      </c>
      <c r="L33" s="22" t="str">
        <f t="shared" si="19"/>
        <v>#VALUE!</v>
      </c>
      <c r="M33" s="22" t="str">
        <f t="shared" si="19"/>
        <v>#VALUE!</v>
      </c>
      <c r="N33" s="22" t="str">
        <f t="shared" si="19"/>
        <v>#VALUE!</v>
      </c>
      <c r="O33" s="22" t="str">
        <f t="shared" si="19"/>
        <v>#VALUE!</v>
      </c>
      <c r="P33" s="22" t="str">
        <f t="shared" si="19"/>
        <v>#VALUE!</v>
      </c>
      <c r="Q33" s="22" t="str">
        <f t="shared" si="19"/>
        <v>#VALUE!</v>
      </c>
      <c r="R33" s="22" t="str">
        <f t="shared" si="19"/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38</v>
      </c>
      <c r="B35" s="22">
        <f t="array" ref="B35">INDEX(33:33, MATCH(99^99,33:33, 1))</f>
        <v>0.1098439715</v>
      </c>
    </row>
    <row r="36" ht="15.75" customHeight="1">
      <c r="A36" s="3" t="s">
        <v>39</v>
      </c>
      <c r="B36" s="6" t="b">
        <f>B35&gt;A26</f>
        <v>0</v>
      </c>
    </row>
    <row r="37" ht="15.75" customHeight="1">
      <c r="A37" s="24" t="str">
        <f>$A$7&amp;" is "&amp;IF(B36,"ON","OFF")</f>
        <v xml:space="preserve">anyone_home is OFF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anyone_home turning on falesly. Reduce the threshold to reduce it turning off falsely.</v>
      </c>
    </row>
    <row r="41" ht="15.75" customHeight="1"/>
    <row r="42" ht="15.75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G2:H2"/>
    <mergeCell ref="A3:A5"/>
    <mergeCell ref="G3:H3"/>
    <mergeCell ref="G4:H4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1B00F0-00F4-4A6D-BF51-00D100120039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E80001-002E-4FB1-AB27-009A00B000C9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A40081-00D4-4096-80C1-0028005A00EC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A4005F-0097-4CC6-8C55-006E00730048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OrEqual" id="{0017003B-0012-498A-8B1D-003700E0008D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OrEqual" id="{003D00A8-0083-4A36-B267-00A7004F0000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D30070-0063-422B-865F-00FC00400067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2400B3-001E-4E52-B52C-001200780024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A18 C18:AA18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3.421875"/>
    <col customWidth="1" min="3" max="3" width="33.57421875"/>
    <col customWidth="1" min="4" max="4" width="41.140625"/>
    <col customWidth="1" min="5" max="5" width="32.00390625"/>
    <col customWidth="1" min="6" max="6" width="31.7109375"/>
    <col customWidth="1" min="7" max="7" width="23.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</row>
    <row r="3" ht="15.75" customHeight="1">
      <c r="A3" s="5" t="s">
        <v>5</v>
      </c>
      <c r="C3" s="6" t="s">
        <v>6</v>
      </c>
    </row>
    <row r="4" ht="15.75" customHeight="1">
      <c r="C4" s="7" t="s">
        <v>8</v>
      </c>
    </row>
    <row r="5" ht="15.75" customHeight="1"/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49</v>
      </c>
    </row>
    <row r="8" ht="15.75" customHeight="1"/>
    <row r="9" ht="15.75" customHeight="1">
      <c r="A9" s="3" t="s">
        <v>15</v>
      </c>
    </row>
    <row r="10" ht="43.5" customHeight="1">
      <c r="A10" s="10" t="str">
        <f>$E$6&amp;" how many hours is "&amp;A7</f>
        <v xml:space="preserve">Fill below. On an average day - including weekends, how many hours is thuis</v>
      </c>
    </row>
    <row r="11" ht="15.75" customHeight="1">
      <c r="A11" s="11">
        <v>14</v>
      </c>
      <c r="B11" s="2"/>
    </row>
    <row r="12" ht="15.75" customHeight="1">
      <c r="A12" s="3" t="s">
        <v>16</v>
      </c>
      <c r="B12" s="21">
        <f>A11/24</f>
        <v>0.58333333333333337</v>
      </c>
    </row>
    <row r="13" ht="15.75" customHeight="1"/>
    <row r="14" ht="15.75" customHeight="1">
      <c r="A14" s="3" t="s">
        <v>17</v>
      </c>
      <c r="B14" s="3" t="s">
        <v>18</v>
      </c>
      <c r="C14" s="7" t="s">
        <v>50</v>
      </c>
      <c r="D14" s="7" t="s">
        <v>51</v>
      </c>
      <c r="E14" s="7" t="s">
        <v>52</v>
      </c>
      <c r="F14" s="7" t="s">
        <v>53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7" t="s">
        <v>47</v>
      </c>
      <c r="D15" s="7" t="s">
        <v>47</v>
      </c>
      <c r="E15" s="7" t="s">
        <v>47</v>
      </c>
      <c r="F15" s="7" t="s">
        <v>47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37.59999999999999" customHeight="1">
      <c r="B16" s="14" t="s">
        <v>29</v>
      </c>
      <c r="C16" s="16" t="str">
        <f t="shared" ref="C16:R16" si="20">$E$6&amp;" of the "&amp;$A$11&amp;" hours when "&amp;$A$7&amp;", how many hours is "&amp;C14&amp;" "&amp;C15</f>
        <v xml:space="preserve">Fill below. On an average day - including weekends, of the 14 hours when thuis, how many hours is device_tracker.gphone_ping home</v>
      </c>
      <c r="D16" s="16" t="str">
        <f t="shared" si="20"/>
        <v xml:space="preserve">Fill below. On an average day - including weekends, of the 14 hours when thuis, how many hours is device_tracker.gphone_2 home</v>
      </c>
      <c r="E16" s="16" t="str">
        <f t="shared" si="20"/>
        <v xml:space="preserve">Fill below. On an average day - including weekends, of the 14 hours when thuis, how many hours is sensor.gphone_bt_thuis home</v>
      </c>
      <c r="F16" s="16" t="str">
        <f t="shared" si="20"/>
        <v xml:space="preserve">Fill below. On an average day - including weekends, of the 14 hours when thuis, how many hours is device_tracker.gphone_detect home</v>
      </c>
      <c r="G16" s="16" t="str">
        <f t="shared" si="20"/>
        <v xml:space="preserve">Fill below. On an average day - including weekends, of the 14 hours when thuis, how many hours is  </v>
      </c>
      <c r="H16" s="16" t="str">
        <f t="shared" si="20"/>
        <v xml:space="preserve">Fill below. On an average day - including weekends, of the 14 hours when thuis, how many hours is  </v>
      </c>
      <c r="I16" s="16" t="str">
        <f t="shared" si="20"/>
        <v xml:space="preserve">Fill below. On an average day - including weekends, of the 14 hours when thuis, how many hours is  </v>
      </c>
      <c r="J16" s="16" t="str">
        <f t="shared" si="20"/>
        <v xml:space="preserve">Fill below. On an average day - including weekends, of the 14 hours when thuis, how many hours is  </v>
      </c>
      <c r="K16" s="16" t="str">
        <f t="shared" si="20"/>
        <v xml:space="preserve">Fill below. On an average day - including weekends, of the 14 hours when thuis, how many hours is  </v>
      </c>
      <c r="L16" s="16" t="str">
        <f t="shared" si="20"/>
        <v xml:space="preserve">Fill below. On an average day - including weekends, of the 14 hours when thuis, how many hours is  </v>
      </c>
      <c r="M16" s="16" t="str">
        <f t="shared" si="20"/>
        <v xml:space="preserve">Fill below. On an average day - including weekends, of the 14 hours when thuis, how many hours is  </v>
      </c>
      <c r="N16" s="16" t="str">
        <f t="shared" si="20"/>
        <v xml:space="preserve">Fill below. On an average day - including weekends, of the 14 hours when thuis, how many hours is  </v>
      </c>
      <c r="O16" s="16" t="str">
        <f t="shared" si="20"/>
        <v xml:space="preserve">Fill below. On an average day - including weekends, of the 14 hours when thuis, how many hours is  </v>
      </c>
      <c r="P16" s="16" t="str">
        <f t="shared" si="20"/>
        <v xml:space="preserve">Fill below. On an average day - including weekends, of the 14 hours when thuis, how many hours is  </v>
      </c>
      <c r="Q16" s="16" t="str">
        <f t="shared" si="20"/>
        <v xml:space="preserve">Fill below. On an average day - including weekends, of the 14 hours when thuis, how many hours is  </v>
      </c>
      <c r="R16" s="16" t="str">
        <f t="shared" si="20"/>
        <v xml:space="preserve">Fill below. On an average day - including weekends, of the 14 hours when thuis, how many hours is  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thuis:</v>
      </c>
      <c r="C17" s="11">
        <v>13.199999999999999</v>
      </c>
      <c r="D17" s="11">
        <v>13.5</v>
      </c>
      <c r="E17" s="11">
        <v>13.5</v>
      </c>
      <c r="F17" s="11">
        <v>13.800000000000001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20">
        <f t="shared" ref="C18:R18" si="21">IF(AND(C17&gt;0,C17&lt;$A$11), C17/$A$11, "NA")</f>
        <v>0.94285714285714284</v>
      </c>
      <c r="D18" s="20">
        <f t="shared" si="21"/>
        <v>0.9642857142857143</v>
      </c>
      <c r="E18" s="20">
        <f t="shared" si="21"/>
        <v>0.9642857142857143</v>
      </c>
      <c r="F18" s="20">
        <f t="shared" si="21"/>
        <v>0.98571428571428577</v>
      </c>
      <c r="G18" s="20" t="str">
        <f t="shared" si="21"/>
        <v>NA</v>
      </c>
      <c r="H18" s="20" t="str">
        <f t="shared" si="21"/>
        <v>NA</v>
      </c>
      <c r="I18" s="20" t="str">
        <f t="shared" si="21"/>
        <v>NA</v>
      </c>
      <c r="J18" s="20" t="str">
        <f t="shared" si="21"/>
        <v>NA</v>
      </c>
      <c r="K18" s="20" t="str">
        <f t="shared" si="21"/>
        <v>NA</v>
      </c>
      <c r="L18" s="20" t="str">
        <f t="shared" si="21"/>
        <v>NA</v>
      </c>
      <c r="M18" s="20" t="str">
        <f t="shared" si="21"/>
        <v>NA</v>
      </c>
      <c r="N18" s="20" t="str">
        <f t="shared" si="21"/>
        <v>NA</v>
      </c>
      <c r="O18" s="20" t="str">
        <f t="shared" si="21"/>
        <v>NA</v>
      </c>
      <c r="P18" s="20" t="str">
        <f t="shared" si="21"/>
        <v>NA</v>
      </c>
      <c r="Q18" s="20" t="str">
        <f t="shared" si="21"/>
        <v>NA</v>
      </c>
      <c r="R18" s="20" t="str">
        <f t="shared" si="21"/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21.5" customHeight="1">
      <c r="B19" s="14" t="s">
        <v>31</v>
      </c>
      <c r="C19" s="16" t="str">
        <f t="shared" ref="C19:R19" si="22">$E$6&amp;" of the "&amp;24 - $A$11&amp;" hours when not "&amp;$A$7&amp;", how many hours is "&amp;C14&amp;" "&amp;C15</f>
        <v xml:space="preserve">Fill below. On an average day - including weekends, of the 10 hours when not thuis, how many hours is device_tracker.gphone_ping home</v>
      </c>
      <c r="D19" s="16" t="str">
        <f t="shared" si="22"/>
        <v xml:space="preserve">Fill below. On an average day - including weekends, of the 10 hours when not thuis, how many hours is device_tracker.gphone_2 home</v>
      </c>
      <c r="E19" s="16" t="str">
        <f t="shared" si="22"/>
        <v xml:space="preserve">Fill below. On an average day - including weekends, of the 10 hours when not thuis, how many hours is sensor.gphone_bt_thuis home</v>
      </c>
      <c r="F19" s="16" t="str">
        <f t="shared" si="22"/>
        <v xml:space="preserve">Fill below. On an average day - including weekends, of the 10 hours when not thuis, how many hours is device_tracker.gphone_detect home</v>
      </c>
      <c r="G19" s="16" t="str">
        <f t="shared" si="22"/>
        <v xml:space="preserve">Fill below. On an average day - including weekends, of the 10 hours when not thuis, how many hours is  </v>
      </c>
      <c r="H19" s="16" t="str">
        <f t="shared" si="22"/>
        <v xml:space="preserve">Fill below. On an average day - including weekends, of the 10 hours when not thuis, how many hours is  </v>
      </c>
      <c r="I19" s="16" t="str">
        <f t="shared" si="22"/>
        <v xml:space="preserve">Fill below. On an average day - including weekends, of the 10 hours when not thuis, how many hours is  </v>
      </c>
      <c r="J19" s="16" t="str">
        <f t="shared" si="22"/>
        <v xml:space="preserve">Fill below. On an average day - including weekends, of the 10 hours when not thuis, how many hours is  </v>
      </c>
      <c r="K19" s="16" t="str">
        <f t="shared" si="22"/>
        <v xml:space="preserve">Fill below. On an average day - including weekends, of the 10 hours when not thuis, how many hours is  </v>
      </c>
      <c r="L19" s="16" t="str">
        <f t="shared" si="22"/>
        <v xml:space="preserve">Fill below. On an average day - including weekends, of the 10 hours when not thuis, how many hours is  </v>
      </c>
      <c r="M19" s="16" t="str">
        <f t="shared" si="22"/>
        <v xml:space="preserve">Fill below. On an average day - including weekends, of the 10 hours when not thuis, how many hours is  </v>
      </c>
      <c r="N19" s="16" t="str">
        <f t="shared" si="22"/>
        <v xml:space="preserve">Fill below. On an average day - including weekends, of the 10 hours when not thuis, how many hours is  </v>
      </c>
      <c r="O19" s="16" t="str">
        <f t="shared" si="22"/>
        <v xml:space="preserve">Fill below. On an average day - including weekends, of the 10 hours when not thuis, how many hours is  </v>
      </c>
      <c r="P19" s="16" t="str">
        <f t="shared" si="22"/>
        <v xml:space="preserve">Fill below. On an average day - including weekends, of the 10 hours when not thuis, how many hours is  </v>
      </c>
      <c r="Q19" s="16" t="str">
        <f t="shared" si="22"/>
        <v xml:space="preserve">Fill below. On an average day - including weekends, of the 10 hours when not thuis, how many hours is  </v>
      </c>
      <c r="R19" s="16" t="str">
        <f t="shared" si="22"/>
        <v xml:space="preserve">Fill below. On an average day - including weekends, of the 10 hours when not thuis, how many hours is  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thuis:</v>
      </c>
      <c r="C20" s="11">
        <v>0.80000000000000004</v>
      </c>
      <c r="D20" s="11">
        <v>0.5</v>
      </c>
      <c r="E20" s="11">
        <v>0.5</v>
      </c>
      <c r="F20" s="11">
        <v>0.20000000000000001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21">
        <f t="shared" ref="C21:R21" si="23">IF(AND(C20&gt;0,C20&lt;(24-$A$11)),C20/(24-$A$11),"NA")</f>
        <v>8.0000000000000002e-02</v>
      </c>
      <c r="D21" s="21">
        <f t="shared" si="23"/>
        <v>5.0000000000000003e-02</v>
      </c>
      <c r="E21" s="21">
        <f t="shared" si="23"/>
        <v>5.0000000000000003e-02</v>
      </c>
      <c r="F21" s="21">
        <f t="shared" si="23"/>
        <v>2.e-02</v>
      </c>
      <c r="G21" s="21" t="str">
        <f t="shared" si="23"/>
        <v>NA</v>
      </c>
      <c r="H21" s="21" t="str">
        <f t="shared" si="23"/>
        <v>NA</v>
      </c>
      <c r="I21" s="21" t="str">
        <f t="shared" si="23"/>
        <v>NA</v>
      </c>
      <c r="J21" s="21" t="str">
        <f t="shared" si="23"/>
        <v>NA</v>
      </c>
      <c r="K21" s="21" t="str">
        <f t="shared" si="23"/>
        <v>NA</v>
      </c>
      <c r="L21" s="21" t="str">
        <f t="shared" si="23"/>
        <v>NA</v>
      </c>
      <c r="M21" s="21" t="str">
        <f t="shared" si="23"/>
        <v>NA</v>
      </c>
      <c r="N21" s="21" t="str">
        <f t="shared" si="23"/>
        <v>NA</v>
      </c>
      <c r="O21" s="21" t="str">
        <f t="shared" si="23"/>
        <v>NA</v>
      </c>
      <c r="P21" s="21" t="str">
        <f t="shared" si="23"/>
        <v>NA</v>
      </c>
      <c r="Q21" s="21" t="str">
        <f t="shared" si="23"/>
        <v>NA</v>
      </c>
      <c r="R21" s="21" t="str">
        <f t="shared" si="23"/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4.0999999999999996" customHeight="1"/>
    <row r="23" ht="4.0999999999999996" customHeight="1"/>
    <row r="24" ht="6.75" customHeight="1"/>
    <row r="25" ht="15.75" customHeight="1">
      <c r="A25" s="3" t="s">
        <v>33</v>
      </c>
    </row>
    <row r="26" ht="15.75" customHeight="1">
      <c r="A26" s="7">
        <v>0.5</v>
      </c>
    </row>
    <row r="27" ht="15.75" customHeight="1">
      <c r="C27" s="22" t="str">
        <f t="shared" ref="C27:R27" si="24">C14&amp;" is "&amp;C15</f>
        <v xml:space="preserve">device_tracker.gphone_ping is home</v>
      </c>
      <c r="D27" s="22" t="str">
        <f t="shared" si="24"/>
        <v xml:space="preserve">device_tracker.gphone_2 is home</v>
      </c>
      <c r="E27" s="22" t="str">
        <f t="shared" si="24"/>
        <v xml:space="preserve">sensor.gphone_bt_thuis is home</v>
      </c>
      <c r="F27" s="22" t="str">
        <f t="shared" si="24"/>
        <v xml:space="preserve">device_tracker.gphone_detect is home</v>
      </c>
      <c r="G27" s="22" t="str">
        <f t="shared" si="24"/>
        <v xml:space="preserve"> is </v>
      </c>
      <c r="H27" s="22" t="str">
        <f t="shared" si="24"/>
        <v xml:space="preserve"> is </v>
      </c>
      <c r="I27" s="22" t="str">
        <f t="shared" si="24"/>
        <v xml:space="preserve"> is </v>
      </c>
      <c r="J27" s="22" t="str">
        <f t="shared" si="24"/>
        <v xml:space="preserve"> is </v>
      </c>
      <c r="K27" s="22" t="str">
        <f t="shared" si="24"/>
        <v xml:space="preserve"> is </v>
      </c>
      <c r="L27" s="22" t="str">
        <f t="shared" si="24"/>
        <v xml:space="preserve"> is </v>
      </c>
      <c r="M27" s="22" t="str">
        <f t="shared" si="24"/>
        <v xml:space="preserve"> is </v>
      </c>
      <c r="N27" s="22" t="str">
        <f t="shared" si="24"/>
        <v xml:space="preserve"> is </v>
      </c>
      <c r="O27" s="22" t="str">
        <f t="shared" si="24"/>
        <v xml:space="preserve"> is </v>
      </c>
      <c r="P27" s="22" t="str">
        <f t="shared" si="24"/>
        <v xml:space="preserve"> is </v>
      </c>
      <c r="Q27" s="22" t="str">
        <f t="shared" si="24"/>
        <v xml:space="preserve"> is </v>
      </c>
      <c r="R27" s="22" t="str">
        <f t="shared" si="24"/>
        <v xml:space="preserve"> is 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0</v>
      </c>
      <c r="D28" s="7" t="b">
        <v>0</v>
      </c>
      <c r="E28" s="7" t="b">
        <v>0</v>
      </c>
      <c r="F28" s="7" t="b">
        <v>1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>
        <f t="shared" ref="C29:R29" si="25">IF(C$28,C18,(1-C18))</f>
        <v>5.7142857142857162e-02</v>
      </c>
      <c r="D29" s="22">
        <f t="shared" si="25"/>
        <v>3.5714285714285698e-02</v>
      </c>
      <c r="E29" s="22">
        <f t="shared" si="25"/>
        <v>3.5714285714285698e-02</v>
      </c>
      <c r="F29" s="22">
        <f t="shared" si="25"/>
        <v>0.98571428571428577</v>
      </c>
      <c r="G29" s="22" t="str">
        <f t="shared" si="25"/>
        <v>NA</v>
      </c>
      <c r="H29" s="22" t="e">
        <f t="shared" si="25"/>
        <v>#VALUE!</v>
      </c>
      <c r="I29" s="22" t="e">
        <f t="shared" si="25"/>
        <v>#VALUE!</v>
      </c>
      <c r="J29" s="22" t="e">
        <f t="shared" si="25"/>
        <v>#VALUE!</v>
      </c>
      <c r="K29" s="22" t="e">
        <f t="shared" si="25"/>
        <v>#VALUE!</v>
      </c>
      <c r="L29" s="22" t="e">
        <f t="shared" si="25"/>
        <v>#VALUE!</v>
      </c>
      <c r="M29" s="22" t="e">
        <f t="shared" si="25"/>
        <v>#VALUE!</v>
      </c>
      <c r="N29" s="22" t="e">
        <f t="shared" si="25"/>
        <v>#VALUE!</v>
      </c>
      <c r="O29" s="22" t="e">
        <f t="shared" si="25"/>
        <v>#VALUE!</v>
      </c>
      <c r="P29" s="22" t="e">
        <f t="shared" si="25"/>
        <v>#VALUE!</v>
      </c>
      <c r="Q29" s="22" t="e">
        <f t="shared" si="25"/>
        <v>#VALUE!</v>
      </c>
      <c r="R29" s="22" t="e">
        <f t="shared" si="25"/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>
        <f t="shared" ref="C30:R30" si="26">IF(C$28,C21,(1-C21))</f>
        <v>0.92000000000000004</v>
      </c>
      <c r="D30" s="22">
        <f t="shared" si="26"/>
        <v>0.94999999999999996</v>
      </c>
      <c r="E30" s="22">
        <f t="shared" si="26"/>
        <v>0.94999999999999996</v>
      </c>
      <c r="F30" s="22">
        <f t="shared" si="26"/>
        <v>2.e-02</v>
      </c>
      <c r="G30" s="22" t="str">
        <f t="shared" si="26"/>
        <v>NA</v>
      </c>
      <c r="H30" s="22" t="e">
        <f t="shared" si="26"/>
        <v>#VALUE!</v>
      </c>
      <c r="I30" s="22" t="e">
        <f t="shared" si="26"/>
        <v>#VALUE!</v>
      </c>
      <c r="J30" s="22" t="e">
        <f t="shared" si="26"/>
        <v>#VALUE!</v>
      </c>
      <c r="K30" s="22" t="e">
        <f t="shared" si="26"/>
        <v>#VALUE!</v>
      </c>
      <c r="L30" s="22" t="e">
        <f t="shared" si="26"/>
        <v>#VALUE!</v>
      </c>
      <c r="M30" s="22" t="e">
        <f t="shared" si="26"/>
        <v>#VALUE!</v>
      </c>
      <c r="N30" s="22" t="e">
        <f t="shared" si="26"/>
        <v>#VALUE!</v>
      </c>
      <c r="O30" s="22" t="e">
        <f t="shared" si="26"/>
        <v>#VALUE!</v>
      </c>
      <c r="P30" s="22" t="e">
        <f t="shared" si="26"/>
        <v>#VALUE!</v>
      </c>
      <c r="Q30" s="22" t="e">
        <f t="shared" si="26"/>
        <v>#VALUE!</v>
      </c>
      <c r="R30" s="22" t="e">
        <f t="shared" si="26"/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>
        <f t="shared" ref="C31:R31" si="27">C29 * B33</f>
        <v>3.3333333333333347e-02</v>
      </c>
      <c r="D31" s="22">
        <f t="shared" si="27"/>
        <v>2.8571428571428576e-03</v>
      </c>
      <c r="E31" s="22">
        <f t="shared" si="27"/>
        <v>1.1637108411301957e-04</v>
      </c>
      <c r="F31" s="22">
        <f t="shared" si="27"/>
        <v>1.2112577454666481e-04</v>
      </c>
      <c r="G31" s="22" t="e">
        <f t="shared" si="27"/>
        <v>#VALUE!</v>
      </c>
      <c r="H31" s="22" t="e">
        <f t="shared" si="27"/>
        <v>#VALUE!</v>
      </c>
      <c r="I31" s="22" t="e">
        <f t="shared" si="27"/>
        <v>#VALUE!</v>
      </c>
      <c r="J31" s="22" t="e">
        <f t="shared" si="27"/>
        <v>#VALUE!</v>
      </c>
      <c r="K31" s="22" t="e">
        <f t="shared" si="27"/>
        <v>#VALUE!</v>
      </c>
      <c r="L31" s="22" t="e">
        <f t="shared" si="27"/>
        <v>#VALUE!</v>
      </c>
      <c r="M31" s="22" t="e">
        <f t="shared" si="27"/>
        <v>#VALUE!</v>
      </c>
      <c r="N31" s="22" t="e">
        <f t="shared" si="27"/>
        <v>#VALUE!</v>
      </c>
      <c r="O31" s="22" t="e">
        <f t="shared" si="27"/>
        <v>#VALUE!</v>
      </c>
      <c r="P31" s="22" t="e">
        <f t="shared" si="27"/>
        <v>#VALUE!</v>
      </c>
      <c r="Q31" s="22" t="e">
        <f t="shared" si="27"/>
        <v>#VALUE!</v>
      </c>
      <c r="R31" s="22" t="e">
        <f t="shared" si="27"/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>
        <f t="shared" ref="C32:R32" si="28">C31 + (C30 * (1-B33))</f>
        <v>0.41666666666666663</v>
      </c>
      <c r="D32" s="22">
        <f t="shared" si="28"/>
        <v>0.87685714285714278</v>
      </c>
      <c r="E32" s="22">
        <f t="shared" si="28"/>
        <v>0.94702090024670671</v>
      </c>
      <c r="F32" s="22">
        <f t="shared" si="28"/>
        <v>2.0118668150135573e-02</v>
      </c>
      <c r="G32" s="22" t="e">
        <f t="shared" si="28"/>
        <v>#VALUE!</v>
      </c>
      <c r="H32" s="22" t="e">
        <f t="shared" si="28"/>
        <v>#VALUE!</v>
      </c>
      <c r="I32" s="22" t="e">
        <f t="shared" si="28"/>
        <v>#VALUE!</v>
      </c>
      <c r="J32" s="22" t="e">
        <f t="shared" si="28"/>
        <v>#VALUE!</v>
      </c>
      <c r="K32" s="22" t="e">
        <f t="shared" si="28"/>
        <v>#VALUE!</v>
      </c>
      <c r="L32" s="22" t="e">
        <f t="shared" si="28"/>
        <v>#VALUE!</v>
      </c>
      <c r="M32" s="22" t="e">
        <f t="shared" si="28"/>
        <v>#VALUE!</v>
      </c>
      <c r="N32" s="22" t="e">
        <f t="shared" si="28"/>
        <v>#VALUE!</v>
      </c>
      <c r="O32" s="22" t="e">
        <f t="shared" si="28"/>
        <v>#VALUE!</v>
      </c>
      <c r="P32" s="22" t="e">
        <f t="shared" si="28"/>
        <v>#VALUE!</v>
      </c>
      <c r="Q32" s="22" t="e">
        <f t="shared" si="28"/>
        <v>#VALUE!</v>
      </c>
      <c r="R32" s="22" t="e">
        <f t="shared" si="28"/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0.58333333333333337</v>
      </c>
      <c r="C33" s="22">
        <f t="shared" ref="C33:R33" si="29">C31/C32</f>
        <v>8.0000000000000043e-02</v>
      </c>
      <c r="D33" s="22">
        <f t="shared" si="29"/>
        <v>3.2583903551645496e-03</v>
      </c>
      <c r="E33" s="22">
        <f t="shared" si="29"/>
        <v>1.2288122055458748e-04</v>
      </c>
      <c r="F33" s="22">
        <f t="shared" si="29"/>
        <v>6.0205662543247711e-03</v>
      </c>
      <c r="G33" s="22" t="e">
        <f t="shared" si="29"/>
        <v>#VALUE!</v>
      </c>
      <c r="H33" s="22" t="e">
        <f t="shared" si="29"/>
        <v>#VALUE!</v>
      </c>
      <c r="I33" s="22" t="e">
        <f t="shared" si="29"/>
        <v>#VALUE!</v>
      </c>
      <c r="J33" s="22" t="e">
        <f t="shared" si="29"/>
        <v>#VALUE!</v>
      </c>
      <c r="K33" s="22" t="e">
        <f t="shared" si="29"/>
        <v>#VALUE!</v>
      </c>
      <c r="L33" s="22" t="e">
        <f t="shared" si="29"/>
        <v>#VALUE!</v>
      </c>
      <c r="M33" s="22" t="e">
        <f t="shared" si="29"/>
        <v>#VALUE!</v>
      </c>
      <c r="N33" s="22" t="e">
        <f t="shared" si="29"/>
        <v>#VALUE!</v>
      </c>
      <c r="O33" s="22" t="e">
        <f t="shared" si="29"/>
        <v>#VALUE!</v>
      </c>
      <c r="P33" s="22" t="e">
        <f t="shared" si="29"/>
        <v>#VALUE!</v>
      </c>
      <c r="Q33" s="22" t="e">
        <f t="shared" si="29"/>
        <v>#VALUE!</v>
      </c>
      <c r="R33" s="22" t="e">
        <f t="shared" si="29"/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54</v>
      </c>
      <c r="B35" s="22">
        <f t="array" ref="B35">INDEX(33:33, MATCH(99^99,33:33, 1))</f>
        <v>6.0205662543247711e-03</v>
      </c>
    </row>
    <row r="36" ht="15.75" customHeight="1">
      <c r="A36" s="3" t="s">
        <v>39</v>
      </c>
      <c r="B36" s="6" t="b">
        <f>B35&gt;A26</f>
        <v>0</v>
      </c>
    </row>
    <row r="37" ht="15.75" customHeight="1">
      <c r="A37" s="24" t="str">
        <f>$A$7&amp;" is "&amp;IF(B36,"ON","OFF")</f>
        <v xml:space="preserve">thuis is OFF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thuis turning on falesly. Reduce the threshold to reduce it turning off falsely.</v>
      </c>
    </row>
    <row r="41" ht="15.75" customHeight="1"/>
    <row r="42" ht="120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A5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D400CB-00DD-496B-8D5A-0061009A00A2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CA004D-00B3-477E-9EFB-00E9004700DE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CC0093-0011-414F-95EB-0053000100B4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6800F9-00FC-4C9C-A1DB-003B00B200C9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" id="{00960065-0033-4013-AC2D-000400570061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" id="{005D00D5-0013-4009-A528-008D007E0033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E90051-008B-45AC-B368-00A300C60026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5500F1-00F0-449C-9FA1-009400040086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A18 C18:AA18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3.421875"/>
    <col customWidth="1" min="3" max="3" width="33.57421875"/>
    <col customWidth="1" min="4" max="4" width="41.140625"/>
    <col customWidth="1" min="5" max="5" width="32.00390625"/>
    <col customWidth="1" min="6" max="6" width="31.7109375"/>
    <col customWidth="1" min="7" max="7" width="23.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</row>
    <row r="3" ht="15.75" customHeight="1">
      <c r="A3" s="5" t="s">
        <v>5</v>
      </c>
      <c r="C3" s="6" t="s">
        <v>6</v>
      </c>
    </row>
    <row r="4" ht="15.75" customHeight="1">
      <c r="C4" s="7" t="s">
        <v>8</v>
      </c>
    </row>
    <row r="5" ht="15.75" customHeight="1"/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49</v>
      </c>
    </row>
    <row r="8" ht="15.75" customHeight="1"/>
    <row r="9" ht="15.75" customHeight="1">
      <c r="A9" s="3" t="s">
        <v>15</v>
      </c>
    </row>
    <row r="10" ht="43.5" customHeight="1">
      <c r="A10" s="10" t="str">
        <f>$E$6&amp;" how many hours is "&amp;A7</f>
        <v xml:space="preserve">Fill below. On an average day - including weekends, how many hours is thuis</v>
      </c>
    </row>
    <row r="11" ht="15.75" customHeight="1">
      <c r="A11" s="11">
        <v>14</v>
      </c>
      <c r="B11" s="2"/>
    </row>
    <row r="12" ht="15.75" customHeight="1">
      <c r="A12" s="3" t="s">
        <v>16</v>
      </c>
      <c r="B12" s="21">
        <f>A11/24</f>
        <v>0.58333333333333337</v>
      </c>
    </row>
    <row r="13" ht="15.75" customHeight="1"/>
    <row r="14" ht="15.75" customHeight="1">
      <c r="A14" s="3" t="s">
        <v>17</v>
      </c>
      <c r="B14" s="3" t="s">
        <v>18</v>
      </c>
      <c r="C14" s="7" t="s">
        <v>50</v>
      </c>
      <c r="D14" s="7" t="s">
        <v>51</v>
      </c>
      <c r="E14" s="7"/>
      <c r="F14" s="7" t="s">
        <v>53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7" t="s">
        <v>47</v>
      </c>
      <c r="D15" s="7" t="s">
        <v>47</v>
      </c>
      <c r="E15" s="7"/>
      <c r="F15" s="7" t="s">
        <v>47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37.59999999999999" customHeight="1">
      <c r="B16" s="14" t="s">
        <v>29</v>
      </c>
      <c r="C16" s="16" t="str">
        <f>$E$6&amp;" of the "&amp;$A$11&amp;" hours when "&amp;$A$7&amp;", how many hours is "&amp;C14&amp;" "&amp;C15</f>
        <v xml:space="preserve">Fill below. On an average day - including weekends, of the 14 hours when thuis, how many hours is device_tracker.gphone_ping home</v>
      </c>
      <c r="D16" s="16" t="str">
        <f>$E$6&amp;" of the "&amp;$A$11&amp;" hours when "&amp;$A$7&amp;", how many hours is "&amp;D14&amp;" "&amp;D15</f>
        <v xml:space="preserve">Fill below. On an average day - including weekends, of the 14 hours when thuis, how many hours is device_tracker.gphone_2 home</v>
      </c>
      <c r="E16" s="16" t="str">
        <f>$E$6&amp;" of the "&amp;$A$11&amp;" hours when "&amp;$A$7&amp;", how many hours is "&amp;E14&amp;" "&amp;E15</f>
        <v xml:space="preserve">Fill below. On an average day - including weekends, of the 14 hours when thuis, how many hours is  </v>
      </c>
      <c r="F16" s="16" t="str">
        <f>$E$6&amp;" of the "&amp;$A$11&amp;" hours when "&amp;$A$7&amp;", how many hours is "&amp;F14&amp;" "&amp;F15</f>
        <v xml:space="preserve">Fill below. On an average day - including weekends, of the 14 hours when thuis, how many hours is device_tracker.gphone_detect home</v>
      </c>
      <c r="G16" s="16" t="str">
        <f>$E$6&amp;" of the "&amp;$A$11&amp;" hours when "&amp;$A$7&amp;", how many hours is "&amp;G14&amp;" "&amp;G15</f>
        <v xml:space="preserve">Fill below. On an average day - including weekends, of the 14 hours when thuis, how many hours is  </v>
      </c>
      <c r="H16" s="16" t="str">
        <f>$E$6&amp;" of the "&amp;$A$11&amp;" hours when "&amp;$A$7&amp;", how many hours is "&amp;H14&amp;" "&amp;H15</f>
        <v xml:space="preserve">Fill below. On an average day - including weekends, of the 14 hours when thuis, how many hours is  </v>
      </c>
      <c r="I16" s="16" t="str">
        <f>$E$6&amp;" of the "&amp;$A$11&amp;" hours when "&amp;$A$7&amp;", how many hours is "&amp;I14&amp;" "&amp;I15</f>
        <v xml:space="preserve">Fill below. On an average day - including weekends, of the 14 hours when thuis, how many hours is  </v>
      </c>
      <c r="J16" s="16" t="str">
        <f>$E$6&amp;" of the "&amp;$A$11&amp;" hours when "&amp;$A$7&amp;", how many hours is "&amp;J14&amp;" "&amp;J15</f>
        <v xml:space="preserve">Fill below. On an average day - including weekends, of the 14 hours when thuis, how many hours is  </v>
      </c>
      <c r="K16" s="16" t="str">
        <f>$E$6&amp;" of the "&amp;$A$11&amp;" hours when "&amp;$A$7&amp;", how many hours is "&amp;K14&amp;" "&amp;K15</f>
        <v xml:space="preserve">Fill below. On an average day - including weekends, of the 14 hours when thuis, how many hours is  </v>
      </c>
      <c r="L16" s="16" t="str">
        <f>$E$6&amp;" of the "&amp;$A$11&amp;" hours when "&amp;$A$7&amp;", how many hours is "&amp;L14&amp;" "&amp;L15</f>
        <v xml:space="preserve">Fill below. On an average day - including weekends, of the 14 hours when thuis, how many hours is  </v>
      </c>
      <c r="M16" s="16" t="str">
        <f>$E$6&amp;" of the "&amp;$A$11&amp;" hours when "&amp;$A$7&amp;", how many hours is "&amp;M14&amp;" "&amp;M15</f>
        <v xml:space="preserve">Fill below. On an average day - including weekends, of the 14 hours when thuis, how many hours is  </v>
      </c>
      <c r="N16" s="16" t="str">
        <f>$E$6&amp;" of the "&amp;$A$11&amp;" hours when "&amp;$A$7&amp;", how many hours is "&amp;N14&amp;" "&amp;N15</f>
        <v xml:space="preserve">Fill below. On an average day - including weekends, of the 14 hours when thuis, how many hours is  </v>
      </c>
      <c r="O16" s="16" t="str">
        <f>$E$6&amp;" of the "&amp;$A$11&amp;" hours when "&amp;$A$7&amp;", how many hours is "&amp;O14&amp;" "&amp;O15</f>
        <v xml:space="preserve">Fill below. On an average day - including weekends, of the 14 hours when thuis, how many hours is  </v>
      </c>
      <c r="P16" s="16" t="str">
        <f>$E$6&amp;" of the "&amp;$A$11&amp;" hours when "&amp;$A$7&amp;", how many hours is "&amp;P14&amp;" "&amp;P15</f>
        <v xml:space="preserve">Fill below. On an average day - including weekends, of the 14 hours when thuis, how many hours is  </v>
      </c>
      <c r="Q16" s="16" t="str">
        <f>$E$6&amp;" of the "&amp;$A$11&amp;" hours when "&amp;$A$7&amp;", how many hours is "&amp;Q14&amp;" "&amp;Q15</f>
        <v xml:space="preserve">Fill below. On an average day - including weekends, of the 14 hours when thuis, how many hours is  </v>
      </c>
      <c r="R16" s="16" t="str">
        <f>$E$6&amp;" of the "&amp;$A$11&amp;" hours when "&amp;$A$7&amp;", how many hours is "&amp;R14&amp;" "&amp;R15</f>
        <v xml:space="preserve">Fill below. On an average day - including weekends, of the 14 hours when thuis, how many hours is  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thuis:</v>
      </c>
      <c r="C17" s="11">
        <v>7</v>
      </c>
      <c r="D17" s="11">
        <v>13.5</v>
      </c>
      <c r="E17" s="11"/>
      <c r="F17" s="11">
        <v>13.800000000000001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20">
        <f>IF(AND(C17&gt;0,C17&lt;$A$11),C17/$A$11,"NA")</f>
        <v>0.5</v>
      </c>
      <c r="D18" s="20">
        <f>IF(AND(D17&gt;0,D17&lt;$A$11),D17/$A$11,"NA")</f>
        <v>0.9642857142857143</v>
      </c>
      <c r="E18" s="20" t="str">
        <f>IF(AND(E17&gt;0,E17&lt;$A$11),E17/$A$11,"NA")</f>
        <v>NA</v>
      </c>
      <c r="F18" s="20">
        <f>IF(AND(F17&gt;0,F17&lt;$A$11),F17/$A$11,"NA")</f>
        <v>0.98571428571428577</v>
      </c>
      <c r="G18" s="20" t="str">
        <f>IF(AND(G17&gt;0,G17&lt;$A$11),G17/$A$11,"NA")</f>
        <v>NA</v>
      </c>
      <c r="H18" s="20" t="str">
        <f>IF(AND(H17&gt;0,H17&lt;$A$11),H17/$A$11,"NA")</f>
        <v>NA</v>
      </c>
      <c r="I18" s="20" t="str">
        <f>IF(AND(I17&gt;0,I17&lt;$A$11),I17/$A$11,"NA")</f>
        <v>NA</v>
      </c>
      <c r="J18" s="20" t="str">
        <f>IF(AND(J17&gt;0,J17&lt;$A$11),J17/$A$11,"NA")</f>
        <v>NA</v>
      </c>
      <c r="K18" s="20" t="str">
        <f>IF(AND(K17&gt;0,K17&lt;$A$11),K17/$A$11,"NA")</f>
        <v>NA</v>
      </c>
      <c r="L18" s="20" t="str">
        <f>IF(AND(L17&gt;0,L17&lt;$A$11),L17/$A$11,"NA")</f>
        <v>NA</v>
      </c>
      <c r="M18" s="20" t="str">
        <f>IF(AND(M17&gt;0,M17&lt;$A$11),M17/$A$11,"NA")</f>
        <v>NA</v>
      </c>
      <c r="N18" s="20" t="str">
        <f>IF(AND(N17&gt;0,N17&lt;$A$11),N17/$A$11,"NA")</f>
        <v>NA</v>
      </c>
      <c r="O18" s="20" t="str">
        <f>IF(AND(O17&gt;0,O17&lt;$A$11),O17/$A$11,"NA")</f>
        <v>NA</v>
      </c>
      <c r="P18" s="20" t="str">
        <f>IF(AND(P17&gt;0,P17&lt;$A$11),P17/$A$11,"NA")</f>
        <v>NA</v>
      </c>
      <c r="Q18" s="20" t="str">
        <f>IF(AND(Q17&gt;0,Q17&lt;$A$11),Q17/$A$11,"NA")</f>
        <v>NA</v>
      </c>
      <c r="R18" s="20" t="str">
        <f>IF(AND(R17&gt;0,R17&lt;$A$11),R17/$A$11,"NA")</f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21.5" customHeight="1">
      <c r="B19" s="14" t="s">
        <v>31</v>
      </c>
      <c r="C19" s="16" t="str">
        <f>$E$6&amp;" of the "&amp;24-$A$11&amp;" hours when not "&amp;$A$7&amp;", how many hours is "&amp;C14&amp;" "&amp;C15</f>
        <v xml:space="preserve">Fill below. On an average day - including weekends, of the 10 hours when not thuis, how many hours is device_tracker.gphone_ping home</v>
      </c>
      <c r="D19" s="16" t="str">
        <f>$E$6&amp;" of the "&amp;24-$A$11&amp;" hours when not "&amp;$A$7&amp;", how many hours is "&amp;D14&amp;" "&amp;D15</f>
        <v xml:space="preserve">Fill below. On an average day - including weekends, of the 10 hours when not thuis, how many hours is device_tracker.gphone_2 home</v>
      </c>
      <c r="E19" s="16" t="str">
        <f>$E$6&amp;" of the "&amp;24-$A$11&amp;" hours when not "&amp;$A$7&amp;", how many hours is "&amp;E14&amp;" "&amp;E15</f>
        <v xml:space="preserve">Fill below. On an average day - including weekends, of the 10 hours when not thuis, how many hours is  </v>
      </c>
      <c r="F19" s="16" t="str">
        <f>$E$6&amp;" of the "&amp;24-$A$11&amp;" hours when not "&amp;$A$7&amp;", how many hours is "&amp;F14&amp;" "&amp;F15</f>
        <v xml:space="preserve">Fill below. On an average day - including weekends, of the 10 hours when not thuis, how many hours is device_tracker.gphone_detect home</v>
      </c>
      <c r="G19" s="16" t="str">
        <f>$E$6&amp;" of the "&amp;24-$A$11&amp;" hours when not "&amp;$A$7&amp;", how many hours is "&amp;G14&amp;" "&amp;G15</f>
        <v xml:space="preserve">Fill below. On an average day - including weekends, of the 10 hours when not thuis, how many hours is  </v>
      </c>
      <c r="H19" s="16" t="str">
        <f>$E$6&amp;" of the "&amp;24-$A$11&amp;" hours when not "&amp;$A$7&amp;", how many hours is "&amp;H14&amp;" "&amp;H15</f>
        <v xml:space="preserve">Fill below. On an average day - including weekends, of the 10 hours when not thuis, how many hours is  </v>
      </c>
      <c r="I19" s="16" t="str">
        <f>$E$6&amp;" of the "&amp;24-$A$11&amp;" hours when not "&amp;$A$7&amp;", how many hours is "&amp;I14&amp;" "&amp;I15</f>
        <v xml:space="preserve">Fill below. On an average day - including weekends, of the 10 hours when not thuis, how many hours is  </v>
      </c>
      <c r="J19" s="16" t="str">
        <f>$E$6&amp;" of the "&amp;24-$A$11&amp;" hours when not "&amp;$A$7&amp;", how many hours is "&amp;J14&amp;" "&amp;J15</f>
        <v xml:space="preserve">Fill below. On an average day - including weekends, of the 10 hours when not thuis, how many hours is  </v>
      </c>
      <c r="K19" s="16" t="str">
        <f>$E$6&amp;" of the "&amp;24-$A$11&amp;" hours when not "&amp;$A$7&amp;", how many hours is "&amp;K14&amp;" "&amp;K15</f>
        <v xml:space="preserve">Fill below. On an average day - including weekends, of the 10 hours when not thuis, how many hours is  </v>
      </c>
      <c r="L19" s="16" t="str">
        <f>$E$6&amp;" of the "&amp;24-$A$11&amp;" hours when not "&amp;$A$7&amp;", how many hours is "&amp;L14&amp;" "&amp;L15</f>
        <v xml:space="preserve">Fill below. On an average day - including weekends, of the 10 hours when not thuis, how many hours is  </v>
      </c>
      <c r="M19" s="16" t="str">
        <f>$E$6&amp;" of the "&amp;24-$A$11&amp;" hours when not "&amp;$A$7&amp;", how many hours is "&amp;M14&amp;" "&amp;M15</f>
        <v xml:space="preserve">Fill below. On an average day - including weekends, of the 10 hours when not thuis, how many hours is  </v>
      </c>
      <c r="N19" s="16" t="str">
        <f>$E$6&amp;" of the "&amp;24-$A$11&amp;" hours when not "&amp;$A$7&amp;", how many hours is "&amp;N14&amp;" "&amp;N15</f>
        <v xml:space="preserve">Fill below. On an average day - including weekends, of the 10 hours when not thuis, how many hours is  </v>
      </c>
      <c r="O19" s="16" t="str">
        <f>$E$6&amp;" of the "&amp;24-$A$11&amp;" hours when not "&amp;$A$7&amp;", how many hours is "&amp;O14&amp;" "&amp;O15</f>
        <v xml:space="preserve">Fill below. On an average day - including weekends, of the 10 hours when not thuis, how many hours is  </v>
      </c>
      <c r="P19" s="16" t="str">
        <f>$E$6&amp;" of the "&amp;24-$A$11&amp;" hours when not "&amp;$A$7&amp;", how many hours is "&amp;P14&amp;" "&amp;P15</f>
        <v xml:space="preserve">Fill below. On an average day - including weekends, of the 10 hours when not thuis, how many hours is  </v>
      </c>
      <c r="Q19" s="16" t="str">
        <f>$E$6&amp;" of the "&amp;24-$A$11&amp;" hours when not "&amp;$A$7&amp;", how many hours is "&amp;Q14&amp;" "&amp;Q15</f>
        <v xml:space="preserve">Fill below. On an average day - including weekends, of the 10 hours when not thuis, how many hours is  </v>
      </c>
      <c r="R19" s="16" t="str">
        <f>$E$6&amp;" of the "&amp;24-$A$11&amp;" hours when not "&amp;$A$7&amp;", how many hours is "&amp;R14&amp;" "&amp;R15</f>
        <v xml:space="preserve">Fill below. On an average day - including weekends, of the 10 hours when not thuis, how many hours is  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thuis:</v>
      </c>
      <c r="C20" s="11">
        <v>0.20000000000000001</v>
      </c>
      <c r="D20" s="11">
        <v>0.20000000000000001</v>
      </c>
      <c r="E20" s="11"/>
      <c r="F20" s="11">
        <v>0.20000000000000001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21">
        <f>IF(AND(C20&gt;0,C20&lt;(24-$A$11)),C20/(24-$A$11),"NA")</f>
        <v>2.e-02</v>
      </c>
      <c r="D21" s="21">
        <f>IF(AND(D20&gt;0,D20&lt;(24-$A$11)),D20/(24-$A$11),"NA")</f>
        <v>2.e-02</v>
      </c>
      <c r="E21" s="21" t="str">
        <f>IF(AND(E20&gt;0,E20&lt;(24-$A$11)),E20/(24-$A$11),"NA")</f>
        <v>NA</v>
      </c>
      <c r="F21" s="21">
        <f>IF(AND(F20&gt;0,F20&lt;(24-$A$11)),F20/(24-$A$11),"NA")</f>
        <v>2.e-02</v>
      </c>
      <c r="G21" s="21" t="str">
        <f>IF(AND(G20&gt;0,G20&lt;(24-$A$11)),G20/(24-$A$11),"NA")</f>
        <v>NA</v>
      </c>
      <c r="H21" s="21" t="str">
        <f>IF(AND(H20&gt;0,H20&lt;(24-$A$11)),H20/(24-$A$11),"NA")</f>
        <v>NA</v>
      </c>
      <c r="I21" s="21" t="str">
        <f>IF(AND(I20&gt;0,I20&lt;(24-$A$11)),I20/(24-$A$11),"NA")</f>
        <v>NA</v>
      </c>
      <c r="J21" s="21" t="str">
        <f>IF(AND(J20&gt;0,J20&lt;(24-$A$11)),J20/(24-$A$11),"NA")</f>
        <v>NA</v>
      </c>
      <c r="K21" s="21" t="str">
        <f>IF(AND(K20&gt;0,K20&lt;(24-$A$11)),K20/(24-$A$11),"NA")</f>
        <v>NA</v>
      </c>
      <c r="L21" s="21" t="str">
        <f>IF(AND(L20&gt;0,L20&lt;(24-$A$11)),L20/(24-$A$11),"NA")</f>
        <v>NA</v>
      </c>
      <c r="M21" s="21" t="str">
        <f>IF(AND(M20&gt;0,M20&lt;(24-$A$11)),M20/(24-$A$11),"NA")</f>
        <v>NA</v>
      </c>
      <c r="N21" s="21" t="str">
        <f>IF(AND(N20&gt;0,N20&lt;(24-$A$11)),N20/(24-$A$11),"NA")</f>
        <v>NA</v>
      </c>
      <c r="O21" s="21" t="str">
        <f>IF(AND(O20&gt;0,O20&lt;(24-$A$11)),O20/(24-$A$11),"NA")</f>
        <v>NA</v>
      </c>
      <c r="P21" s="21" t="str">
        <f>IF(AND(P20&gt;0,P20&lt;(24-$A$11)),P20/(24-$A$11),"NA")</f>
        <v>NA</v>
      </c>
      <c r="Q21" s="21" t="str">
        <f>IF(AND(Q20&gt;0,Q20&lt;(24-$A$11)),Q20/(24-$A$11),"NA")</f>
        <v>NA</v>
      </c>
      <c r="R21" s="21" t="str">
        <f>IF(AND(R20&gt;0,R20&lt;(24-$A$11)),R20/(24-$A$11),"NA")</f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4.0999999999999996" customHeight="1"/>
    <row r="23" ht="4.0999999999999996" customHeight="1"/>
    <row r="24" ht="6.75" customHeight="1"/>
    <row r="25" ht="15.75" customHeight="1">
      <c r="A25" s="3" t="s">
        <v>33</v>
      </c>
    </row>
    <row r="26" ht="15.75" customHeight="1">
      <c r="A26" s="7">
        <v>0.5</v>
      </c>
    </row>
    <row r="27" ht="15.75" customHeight="1">
      <c r="C27" s="22" t="str">
        <f>C14&amp;" is "&amp;C15</f>
        <v xml:space="preserve">device_tracker.gphone_ping is home</v>
      </c>
      <c r="D27" s="22" t="str">
        <f>D14&amp;" is "&amp;D15</f>
        <v xml:space="preserve">device_tracker.gphone_2 is home</v>
      </c>
      <c r="E27" s="22" t="str">
        <f>E14&amp;" is "&amp;E15</f>
        <v xml:space="preserve"> is </v>
      </c>
      <c r="F27" s="22" t="str">
        <f>F14&amp;" is "&amp;F15</f>
        <v xml:space="preserve">device_tracker.gphone_detect is home</v>
      </c>
      <c r="G27" s="22" t="str">
        <f>G14&amp;" is "&amp;G15</f>
        <v xml:space="preserve"> is </v>
      </c>
      <c r="H27" s="22" t="str">
        <f>H14&amp;" is "&amp;H15</f>
        <v xml:space="preserve"> is </v>
      </c>
      <c r="I27" s="22" t="str">
        <f>I14&amp;" is "&amp;I15</f>
        <v xml:space="preserve"> is </v>
      </c>
      <c r="J27" s="22" t="str">
        <f>J14&amp;" is "&amp;J15</f>
        <v xml:space="preserve"> is </v>
      </c>
      <c r="K27" s="22" t="str">
        <f>K14&amp;" is "&amp;K15</f>
        <v xml:space="preserve"> is </v>
      </c>
      <c r="L27" s="22" t="str">
        <f>L14&amp;" is "&amp;L15</f>
        <v xml:space="preserve"> is </v>
      </c>
      <c r="M27" s="22" t="str">
        <f>M14&amp;" is "&amp;M15</f>
        <v xml:space="preserve"> is </v>
      </c>
      <c r="N27" s="22" t="str">
        <f>N14&amp;" is "&amp;N15</f>
        <v xml:space="preserve"> is </v>
      </c>
      <c r="O27" s="22" t="str">
        <f>O14&amp;" is "&amp;O15</f>
        <v xml:space="preserve"> is </v>
      </c>
      <c r="P27" s="22" t="str">
        <f>P14&amp;" is "&amp;P15</f>
        <v xml:space="preserve"> is </v>
      </c>
      <c r="Q27" s="22" t="str">
        <f>Q14&amp;" is "&amp;Q15</f>
        <v xml:space="preserve"> is </v>
      </c>
      <c r="R27" s="22" t="str">
        <f>R14&amp;" is "&amp;R15</f>
        <v xml:space="preserve"> is 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0</v>
      </c>
      <c r="D28" s="7" t="b">
        <v>1</v>
      </c>
      <c r="E28" s="7" t="b">
        <v>0</v>
      </c>
      <c r="F28" s="7" t="b">
        <v>0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>
        <f>IF(C$28,C18,(1-C18))</f>
        <v>0.5</v>
      </c>
      <c r="D29" s="22">
        <f>IF(D$28,D18,(1-D18))</f>
        <v>0.9642857142857143</v>
      </c>
      <c r="E29" s="22" t="e">
        <f>IF(E$28,E18,(1-E18))</f>
        <v>#VALUE!</v>
      </c>
      <c r="F29" s="22">
        <f>IF(F$28,F18,(1-F18))</f>
        <v>1.4285714285714235e-02</v>
      </c>
      <c r="G29" s="22" t="str">
        <f>IF(G$28,G18,(1-G18))</f>
        <v>NA</v>
      </c>
      <c r="H29" s="22" t="e">
        <f>IF(H$28,H18,(1-H18))</f>
        <v>#VALUE!</v>
      </c>
      <c r="I29" s="22" t="e">
        <f>IF(I$28,I18,(1-I18))</f>
        <v>#VALUE!</v>
      </c>
      <c r="J29" s="22" t="e">
        <f>IF(J$28,J18,(1-J18))</f>
        <v>#VALUE!</v>
      </c>
      <c r="K29" s="22" t="e">
        <f>IF(K$28,K18,(1-K18))</f>
        <v>#VALUE!</v>
      </c>
      <c r="L29" s="22" t="e">
        <f>IF(L$28,L18,(1-L18))</f>
        <v>#VALUE!</v>
      </c>
      <c r="M29" s="22" t="e">
        <f>IF(M$28,M18,(1-M18))</f>
        <v>#VALUE!</v>
      </c>
      <c r="N29" s="22" t="e">
        <f>IF(N$28,N18,(1-N18))</f>
        <v>#VALUE!</v>
      </c>
      <c r="O29" s="22" t="e">
        <f>IF(O$28,O18,(1-O18))</f>
        <v>#VALUE!</v>
      </c>
      <c r="P29" s="22" t="e">
        <f>IF(P$28,P18,(1-P18))</f>
        <v>#VALUE!</v>
      </c>
      <c r="Q29" s="22" t="e">
        <f>IF(Q$28,Q18,(1-Q18))</f>
        <v>#VALUE!</v>
      </c>
      <c r="R29" s="22" t="e">
        <f>IF(R$28,R18,(1-R18))</f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>
        <f>IF(C$28,C21,(1-C21))</f>
        <v>0.97999999999999998</v>
      </c>
      <c r="D30" s="22">
        <f>IF(D$28,D21,(1-D21))</f>
        <v>2.e-02</v>
      </c>
      <c r="E30" s="22" t="e">
        <f>IF(E$28,E21,(1-E21))</f>
        <v>#VALUE!</v>
      </c>
      <c r="F30" s="22">
        <f>IF(F$28,F21,(1-F21))</f>
        <v>0.97999999999999998</v>
      </c>
      <c r="G30" s="22" t="str">
        <f>IF(G$28,G21,(1-G21))</f>
        <v>NA</v>
      </c>
      <c r="H30" s="22" t="e">
        <f>IF(H$28,H21,(1-H21))</f>
        <v>#VALUE!</v>
      </c>
      <c r="I30" s="22" t="e">
        <f>IF(I$28,I21,(1-I21))</f>
        <v>#VALUE!</v>
      </c>
      <c r="J30" s="22" t="e">
        <f>IF(J$28,J21,(1-J21))</f>
        <v>#VALUE!</v>
      </c>
      <c r="K30" s="22" t="e">
        <f>IF(K$28,K21,(1-K21))</f>
        <v>#VALUE!</v>
      </c>
      <c r="L30" s="22" t="e">
        <f>IF(L$28,L21,(1-L21))</f>
        <v>#VALUE!</v>
      </c>
      <c r="M30" s="22" t="e">
        <f>IF(M$28,M21,(1-M21))</f>
        <v>#VALUE!</v>
      </c>
      <c r="N30" s="22" t="e">
        <f>IF(N$28,N21,(1-N21))</f>
        <v>#VALUE!</v>
      </c>
      <c r="O30" s="22" t="e">
        <f>IF(O$28,O21,(1-O21))</f>
        <v>#VALUE!</v>
      </c>
      <c r="P30" s="22" t="e">
        <f>IF(P$28,P21,(1-P21))</f>
        <v>#VALUE!</v>
      </c>
      <c r="Q30" s="22" t="e">
        <f>IF(Q$28,Q21,(1-Q21))</f>
        <v>#VALUE!</v>
      </c>
      <c r="R30" s="22" t="e">
        <f>IF(R$28,R21,(1-R21))</f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>
        <f>C29*B33</f>
        <v>0.29166666666666669</v>
      </c>
      <c r="D31" s="22">
        <f>D29*C33</f>
        <v>0.40178571428571436</v>
      </c>
      <c r="E31" s="22" t="e">
        <f>E29*D33</f>
        <v>#VALUE!</v>
      </c>
      <c r="F31" s="22" t="e">
        <f>F29*E33</f>
        <v>#VALUE!</v>
      </c>
      <c r="G31" s="22" t="e">
        <f>G29*F33</f>
        <v>#VALUE!</v>
      </c>
      <c r="H31" s="22" t="e">
        <f>H29*G33</f>
        <v>#VALUE!</v>
      </c>
      <c r="I31" s="22" t="e">
        <f>I29*H33</f>
        <v>#VALUE!</v>
      </c>
      <c r="J31" s="22" t="e">
        <f>J29*I33</f>
        <v>#VALUE!</v>
      </c>
      <c r="K31" s="22" t="e">
        <f>K29*J33</f>
        <v>#VALUE!</v>
      </c>
      <c r="L31" s="22" t="e">
        <f>L29*K33</f>
        <v>#VALUE!</v>
      </c>
      <c r="M31" s="22" t="e">
        <f>M29*L33</f>
        <v>#VALUE!</v>
      </c>
      <c r="N31" s="22" t="e">
        <f>N29*M33</f>
        <v>#VALUE!</v>
      </c>
      <c r="O31" s="22" t="e">
        <f>O29*N33</f>
        <v>#VALUE!</v>
      </c>
      <c r="P31" s="22" t="e">
        <f>P29*O33</f>
        <v>#VALUE!</v>
      </c>
      <c r="Q31" s="22" t="e">
        <f>Q29*P33</f>
        <v>#VALUE!</v>
      </c>
      <c r="R31" s="22" t="e">
        <f>R29*Q33</f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>
        <f>C31+(C30*(1-B33))</f>
        <v>0.69999999999999996</v>
      </c>
      <c r="D32" s="22">
        <f>D31+(D30*(1-C33))</f>
        <v>0.41345238095238102</v>
      </c>
      <c r="E32" s="22" t="e">
        <f>E31+(E30*(1-D33))</f>
        <v>#VALUE!</v>
      </c>
      <c r="F32" s="22" t="e">
        <f>F31+(F30*(1-E33))</f>
        <v>#VALUE!</v>
      </c>
      <c r="G32" s="22" t="e">
        <f>G31+(G30*(1-F33))</f>
        <v>#VALUE!</v>
      </c>
      <c r="H32" s="22" t="e">
        <f>H31+(H30*(1-G33))</f>
        <v>#VALUE!</v>
      </c>
      <c r="I32" s="22" t="e">
        <f>I31+(I30*(1-H33))</f>
        <v>#VALUE!</v>
      </c>
      <c r="J32" s="22" t="e">
        <f>J31+(J30*(1-I33))</f>
        <v>#VALUE!</v>
      </c>
      <c r="K32" s="22" t="e">
        <f>K31+(K30*(1-J33))</f>
        <v>#VALUE!</v>
      </c>
      <c r="L32" s="22" t="e">
        <f>L31+(L30*(1-K33))</f>
        <v>#VALUE!</v>
      </c>
      <c r="M32" s="22" t="e">
        <f>M31+(M30*(1-L33))</f>
        <v>#VALUE!</v>
      </c>
      <c r="N32" s="22" t="e">
        <f>N31+(N30*(1-M33))</f>
        <v>#VALUE!</v>
      </c>
      <c r="O32" s="22" t="e">
        <f>O31+(O30*(1-N33))</f>
        <v>#VALUE!</v>
      </c>
      <c r="P32" s="22" t="e">
        <f>P31+(P30*(1-O33))</f>
        <v>#VALUE!</v>
      </c>
      <c r="Q32" s="22" t="e">
        <f>Q31+(Q30*(1-P33))</f>
        <v>#VALUE!</v>
      </c>
      <c r="R32" s="22" t="e">
        <f>R31+(R30*(1-Q33))</f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0.58333333333333337</v>
      </c>
      <c r="C33" s="22">
        <f>C31/C32</f>
        <v>0.41666666666666674</v>
      </c>
      <c r="D33" s="22">
        <f>D31/D32</f>
        <v>0.9717823207601497</v>
      </c>
      <c r="E33" s="22" t="e">
        <f>E31/E32</f>
        <v>#VALUE!</v>
      </c>
      <c r="F33" s="22" t="e">
        <f>F31/F32</f>
        <v>#VALUE!</v>
      </c>
      <c r="G33" s="22" t="e">
        <f>G31/G32</f>
        <v>#VALUE!</v>
      </c>
      <c r="H33" s="22" t="e">
        <f>H31/H32</f>
        <v>#VALUE!</v>
      </c>
      <c r="I33" s="22" t="e">
        <f>I31/I32</f>
        <v>#VALUE!</v>
      </c>
      <c r="J33" s="22" t="e">
        <f>J31/J32</f>
        <v>#VALUE!</v>
      </c>
      <c r="K33" s="22" t="e">
        <f>K31/K32</f>
        <v>#VALUE!</v>
      </c>
      <c r="L33" s="22" t="e">
        <f>L31/L32</f>
        <v>#VALUE!</v>
      </c>
      <c r="M33" s="22" t="e">
        <f>M31/M32</f>
        <v>#VALUE!</v>
      </c>
      <c r="N33" s="22" t="e">
        <f>N31/N32</f>
        <v>#VALUE!</v>
      </c>
      <c r="O33" s="22" t="e">
        <f>O31/O32</f>
        <v>#VALUE!</v>
      </c>
      <c r="P33" s="22" t="e">
        <f>P31/P32</f>
        <v>#VALUE!</v>
      </c>
      <c r="Q33" s="22" t="e">
        <f>Q31/Q32</f>
        <v>#VALUE!</v>
      </c>
      <c r="R33" s="22" t="e">
        <f>R31/R32</f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54</v>
      </c>
      <c r="B35" s="22">
        <f t="array" ref="B35">INDEX(33:33,MATCH(99^99,33:33,1))</f>
        <v>0.9717823207601497</v>
      </c>
    </row>
    <row r="36" ht="15.75" customHeight="1">
      <c r="A36" s="3" t="s">
        <v>39</v>
      </c>
      <c r="B36" s="6" t="b">
        <f>B35&gt;A26</f>
        <v>1</v>
      </c>
    </row>
    <row r="37" ht="15.75" customHeight="1">
      <c r="A37" s="24" t="str">
        <f>$A$7&amp;" is "&amp;IF(B36,"ON","OFF")</f>
        <v xml:space="preserve">thuis is ON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thuis turning on falesly. Reduce the threshold to reduce it turning off falsely.</v>
      </c>
    </row>
    <row r="41" ht="15.75" customHeight="1"/>
    <row r="42" ht="120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A5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2C00AE-0036-44F3-BAB4-002600F900E5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B80080-0001-4E22-91AC-008400970084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FE001E-0021-4F2B-8152-005900D700A2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6A00EE-0089-4F75-A0C2-002900E1000F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" id="{00300098-00A6-4654-93EC-005D008900C9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" id="{0021009A-0003-4FF6-BCE2-005700BC00D1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E9001E-0045-4CD9-938A-007600530095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5000BE-00C8-452C-A05F-00A400650009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A18 C18:AA18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3.421875"/>
    <col customWidth="1" min="3" max="3" width="33.57421875"/>
    <col customWidth="1" min="4" max="4" width="41.140625"/>
    <col customWidth="1" min="5" max="5" width="32.00390625"/>
    <col customWidth="1" min="6" max="6" width="31.7109375"/>
    <col customWidth="1" min="7" max="7" width="23.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</row>
    <row r="3" ht="15.75" customHeight="1">
      <c r="A3" s="5" t="s">
        <v>5</v>
      </c>
      <c r="C3" s="6" t="s">
        <v>6</v>
      </c>
    </row>
    <row r="4" ht="15.75" customHeight="1">
      <c r="C4" s="7" t="s">
        <v>8</v>
      </c>
    </row>
    <row r="5" ht="15.75" customHeight="1"/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49</v>
      </c>
    </row>
    <row r="8" ht="15.75" customHeight="1"/>
    <row r="9" ht="15.75" customHeight="1">
      <c r="A9" s="3" t="s">
        <v>15</v>
      </c>
    </row>
    <row r="10" ht="43.5" customHeight="1">
      <c r="A10" s="10" t="str">
        <f>$E$6&amp;" how many hours is "&amp;A7</f>
        <v xml:space="preserve">Fill below. On an average day - including weekends, how many hours is thuis</v>
      </c>
    </row>
    <row r="11" ht="15.75" customHeight="1">
      <c r="A11" s="11">
        <v>14</v>
      </c>
      <c r="B11" s="2"/>
    </row>
    <row r="12" ht="15.75" customHeight="1">
      <c r="A12" s="3" t="s">
        <v>16</v>
      </c>
      <c r="B12" s="21">
        <f>A11/24</f>
        <v>0.58333333333333337</v>
      </c>
    </row>
    <row r="13" ht="15.75" customHeight="1"/>
    <row r="14" ht="15.75" customHeight="1">
      <c r="A14" s="3" t="s">
        <v>17</v>
      </c>
      <c r="B14" s="3" t="s">
        <v>18</v>
      </c>
      <c r="C14" s="7" t="s">
        <v>55</v>
      </c>
      <c r="D14" s="7" t="s">
        <v>51</v>
      </c>
      <c r="E14" s="7" t="s">
        <v>50</v>
      </c>
      <c r="F14" s="7" t="s">
        <v>53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7" t="s">
        <v>47</v>
      </c>
      <c r="D15" s="7" t="s">
        <v>47</v>
      </c>
      <c r="E15" s="7" t="s">
        <v>47</v>
      </c>
      <c r="F15" s="7" t="s">
        <v>47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37.59999999999999" customHeight="1">
      <c r="B16" s="14" t="s">
        <v>29</v>
      </c>
      <c r="C16" s="16" t="str">
        <f>$E$6&amp;" of the "&amp;$A$11&amp;" hours when "&amp;$A$7&amp;", how many hours is "&amp;C14&amp;" "&amp;C15</f>
        <v xml:space="preserve">Fill below. On an average day - including weekends, of the 14 hours when thuis, how many hours is device_tracker.gphone home</v>
      </c>
      <c r="D16" s="16" t="str">
        <f>$E$6&amp;" of the "&amp;$A$11&amp;" hours when "&amp;$A$7&amp;", how many hours is "&amp;D14&amp;" "&amp;D15</f>
        <v xml:space="preserve">Fill below. On an average day - including weekends, of the 14 hours when thuis, how many hours is device_tracker.gphone_2 home</v>
      </c>
      <c r="E16" s="16" t="str">
        <f>$E$6&amp;" of the "&amp;$A$11&amp;" hours when "&amp;$A$7&amp;", how many hours is "&amp;E14&amp;" "&amp;E15</f>
        <v xml:space="preserve">Fill below. On an average day - including weekends, of the 14 hours when thuis, how many hours is device_tracker.gphone_ping home</v>
      </c>
      <c r="F16" s="16" t="str">
        <f>$E$6&amp;" of the "&amp;$A$11&amp;" hours when "&amp;$A$7&amp;", how many hours is "&amp;F14&amp;" "&amp;F15</f>
        <v xml:space="preserve">Fill below. On an average day - including weekends, of the 14 hours when thuis, how many hours is device_tracker.gphone_detect home</v>
      </c>
      <c r="G16" s="16" t="str">
        <f>$E$6&amp;" of the "&amp;$A$11&amp;" hours when "&amp;$A$7&amp;", how many hours is "&amp;G14&amp;" "&amp;G15</f>
        <v xml:space="preserve">Fill below. On an average day - including weekends, of the 14 hours when thuis, how many hours is  </v>
      </c>
      <c r="H16" s="16" t="str">
        <f>$E$6&amp;" of the "&amp;$A$11&amp;" hours when "&amp;$A$7&amp;", how many hours is "&amp;H14&amp;" "&amp;H15</f>
        <v xml:space="preserve">Fill below. On an average day - including weekends, of the 14 hours when thuis, how many hours is  </v>
      </c>
      <c r="I16" s="16" t="str">
        <f>$E$6&amp;" of the "&amp;$A$11&amp;" hours when "&amp;$A$7&amp;", how many hours is "&amp;I14&amp;" "&amp;I15</f>
        <v xml:space="preserve">Fill below. On an average day - including weekends, of the 14 hours when thuis, how many hours is  </v>
      </c>
      <c r="J16" s="16" t="str">
        <f>$E$6&amp;" of the "&amp;$A$11&amp;" hours when "&amp;$A$7&amp;", how many hours is "&amp;J14&amp;" "&amp;J15</f>
        <v xml:space="preserve">Fill below. On an average day - including weekends, of the 14 hours when thuis, how many hours is  </v>
      </c>
      <c r="K16" s="16" t="str">
        <f>$E$6&amp;" of the "&amp;$A$11&amp;" hours when "&amp;$A$7&amp;", how many hours is "&amp;K14&amp;" "&amp;K15</f>
        <v xml:space="preserve">Fill below. On an average day - including weekends, of the 14 hours when thuis, how many hours is  </v>
      </c>
      <c r="L16" s="16" t="str">
        <f>$E$6&amp;" of the "&amp;$A$11&amp;" hours when "&amp;$A$7&amp;", how many hours is "&amp;L14&amp;" "&amp;L15</f>
        <v xml:space="preserve">Fill below. On an average day - including weekends, of the 14 hours when thuis, how many hours is  </v>
      </c>
      <c r="M16" s="16" t="str">
        <f>$E$6&amp;" of the "&amp;$A$11&amp;" hours when "&amp;$A$7&amp;", how many hours is "&amp;M14&amp;" "&amp;M15</f>
        <v xml:space="preserve">Fill below. On an average day - including weekends, of the 14 hours when thuis, how many hours is  </v>
      </c>
      <c r="N16" s="16" t="str">
        <f>$E$6&amp;" of the "&amp;$A$11&amp;" hours when "&amp;$A$7&amp;", how many hours is "&amp;N14&amp;" "&amp;N15</f>
        <v xml:space="preserve">Fill below. On an average day - including weekends, of the 14 hours when thuis, how many hours is  </v>
      </c>
      <c r="O16" s="16" t="str">
        <f>$E$6&amp;" of the "&amp;$A$11&amp;" hours when "&amp;$A$7&amp;", how many hours is "&amp;O14&amp;" "&amp;O15</f>
        <v xml:space="preserve">Fill below. On an average day - including weekends, of the 14 hours when thuis, how many hours is  </v>
      </c>
      <c r="P16" s="16" t="str">
        <f>$E$6&amp;" of the "&amp;$A$11&amp;" hours when "&amp;$A$7&amp;", how many hours is "&amp;P14&amp;" "&amp;P15</f>
        <v xml:space="preserve">Fill below. On an average day - including weekends, of the 14 hours when thuis, how many hours is  </v>
      </c>
      <c r="Q16" s="16" t="str">
        <f>$E$6&amp;" of the "&amp;$A$11&amp;" hours when "&amp;$A$7&amp;", how many hours is "&amp;Q14&amp;" "&amp;Q15</f>
        <v xml:space="preserve">Fill below. On an average day - including weekends, of the 14 hours when thuis, how many hours is  </v>
      </c>
      <c r="R16" s="16" t="str">
        <f>$E$6&amp;" of the "&amp;$A$11&amp;" hours when "&amp;$A$7&amp;", how many hours is "&amp;R14&amp;" "&amp;R15</f>
        <v xml:space="preserve">Fill below. On an average day - including weekends, of the 14 hours when thuis, how many hours is  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thuis:</v>
      </c>
      <c r="C17" s="11">
        <v>13.800000000000001</v>
      </c>
      <c r="D17" s="11">
        <v>13.5</v>
      </c>
      <c r="E17" s="11">
        <v>7</v>
      </c>
      <c r="F17" s="11">
        <v>13.9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20">
        <f>IF(AND(C17&gt;0,C17&lt;$A$11),C17/$A$11,"NA")</f>
        <v>0.98571428571428577</v>
      </c>
      <c r="D18" s="20">
        <f>IF(AND(D17&gt;0,D17&lt;$A$11),D17/$A$11,"NA")</f>
        <v>0.9642857142857143</v>
      </c>
      <c r="E18" s="20">
        <f>IF(AND(E17&gt;0,E17&lt;$A$11),E17/$A$11,"NA")</f>
        <v>0.5</v>
      </c>
      <c r="F18" s="20">
        <f>IF(AND(F17&gt;0,F17&lt;$A$11),F17/$A$11,"NA")</f>
        <v>0.99285714285714288</v>
      </c>
      <c r="G18" s="20" t="str">
        <f>IF(AND(G17&gt;0,G17&lt;$A$11),G17/$A$11,"NA")</f>
        <v>NA</v>
      </c>
      <c r="H18" s="20" t="str">
        <f>IF(AND(H17&gt;0,H17&lt;$A$11),H17/$A$11,"NA")</f>
        <v>NA</v>
      </c>
      <c r="I18" s="20" t="str">
        <f>IF(AND(I17&gt;0,I17&lt;$A$11),I17/$A$11,"NA")</f>
        <v>NA</v>
      </c>
      <c r="J18" s="20" t="str">
        <f>IF(AND(J17&gt;0,J17&lt;$A$11),J17/$A$11,"NA")</f>
        <v>NA</v>
      </c>
      <c r="K18" s="20" t="str">
        <f>IF(AND(K17&gt;0,K17&lt;$A$11),K17/$A$11,"NA")</f>
        <v>NA</v>
      </c>
      <c r="L18" s="20" t="str">
        <f>IF(AND(L17&gt;0,L17&lt;$A$11),L17/$A$11,"NA")</f>
        <v>NA</v>
      </c>
      <c r="M18" s="20" t="str">
        <f>IF(AND(M17&gt;0,M17&lt;$A$11),M17/$A$11,"NA")</f>
        <v>NA</v>
      </c>
      <c r="N18" s="20" t="str">
        <f>IF(AND(N17&gt;0,N17&lt;$A$11),N17/$A$11,"NA")</f>
        <v>NA</v>
      </c>
      <c r="O18" s="20" t="str">
        <f>IF(AND(O17&gt;0,O17&lt;$A$11),O17/$A$11,"NA")</f>
        <v>NA</v>
      </c>
      <c r="P18" s="20" t="str">
        <f>IF(AND(P17&gt;0,P17&lt;$A$11),P17/$A$11,"NA")</f>
        <v>NA</v>
      </c>
      <c r="Q18" s="20" t="str">
        <f>IF(AND(Q17&gt;0,Q17&lt;$A$11),Q17/$A$11,"NA")</f>
        <v>NA</v>
      </c>
      <c r="R18" s="20" t="str">
        <f>IF(AND(R17&gt;0,R17&lt;$A$11),R17/$A$11,"NA")</f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21.5" customHeight="1">
      <c r="B19" s="14" t="s">
        <v>31</v>
      </c>
      <c r="C19" s="16" t="str">
        <f>$E$6&amp;" of the "&amp;24-$A$11&amp;" hours when not "&amp;$A$7&amp;", how many hours is "&amp;C14&amp;" "&amp;C15</f>
        <v xml:space="preserve">Fill below. On an average day - including weekends, of the 10 hours when not thuis, how many hours is device_tracker.gphone home</v>
      </c>
      <c r="D19" s="16" t="str">
        <f>$E$6&amp;" of the "&amp;24-$A$11&amp;" hours when not "&amp;$A$7&amp;", how many hours is "&amp;D14&amp;" "&amp;D15</f>
        <v xml:space="preserve">Fill below. On an average day - including weekends, of the 10 hours when not thuis, how many hours is device_tracker.gphone_2 home</v>
      </c>
      <c r="E19" s="16" t="str">
        <f>$E$6&amp;" of the "&amp;24-$A$11&amp;" hours when not "&amp;$A$7&amp;", how many hours is "&amp;E14&amp;" "&amp;E15</f>
        <v xml:space="preserve">Fill below. On an average day - including weekends, of the 10 hours when not thuis, how many hours is device_tracker.gphone_ping home</v>
      </c>
      <c r="F19" s="16" t="str">
        <f>$E$6&amp;" of the "&amp;24-$A$11&amp;" hours when not "&amp;$A$7&amp;", how many hours is "&amp;F14&amp;" "&amp;F15</f>
        <v xml:space="preserve">Fill below. On an average day - including weekends, of the 10 hours when not thuis, how many hours is device_tracker.gphone_detect home</v>
      </c>
      <c r="G19" s="16" t="str">
        <f>$E$6&amp;" of the "&amp;24-$A$11&amp;" hours when not "&amp;$A$7&amp;", how many hours is "&amp;G14&amp;" "&amp;G15</f>
        <v xml:space="preserve">Fill below. On an average day - including weekends, of the 10 hours when not thuis, how many hours is  </v>
      </c>
      <c r="H19" s="16" t="str">
        <f>$E$6&amp;" of the "&amp;24-$A$11&amp;" hours when not "&amp;$A$7&amp;", how many hours is "&amp;H14&amp;" "&amp;H15</f>
        <v xml:space="preserve">Fill below. On an average day - including weekends, of the 10 hours when not thuis, how many hours is  </v>
      </c>
      <c r="I19" s="16" t="str">
        <f>$E$6&amp;" of the "&amp;24-$A$11&amp;" hours when not "&amp;$A$7&amp;", how many hours is "&amp;I14&amp;" "&amp;I15</f>
        <v xml:space="preserve">Fill below. On an average day - including weekends, of the 10 hours when not thuis, how many hours is  </v>
      </c>
      <c r="J19" s="16" t="str">
        <f>$E$6&amp;" of the "&amp;24-$A$11&amp;" hours when not "&amp;$A$7&amp;", how many hours is "&amp;J14&amp;" "&amp;J15</f>
        <v xml:space="preserve">Fill below. On an average day - including weekends, of the 10 hours when not thuis, how many hours is  </v>
      </c>
      <c r="K19" s="16" t="str">
        <f>$E$6&amp;" of the "&amp;24-$A$11&amp;" hours when not "&amp;$A$7&amp;", how many hours is "&amp;K14&amp;" "&amp;K15</f>
        <v xml:space="preserve">Fill below. On an average day - including weekends, of the 10 hours when not thuis, how many hours is  </v>
      </c>
      <c r="L19" s="16" t="str">
        <f>$E$6&amp;" of the "&amp;24-$A$11&amp;" hours when not "&amp;$A$7&amp;", how many hours is "&amp;L14&amp;" "&amp;L15</f>
        <v xml:space="preserve">Fill below. On an average day - including weekends, of the 10 hours when not thuis, how many hours is  </v>
      </c>
      <c r="M19" s="16" t="str">
        <f>$E$6&amp;" of the "&amp;24-$A$11&amp;" hours when not "&amp;$A$7&amp;", how many hours is "&amp;M14&amp;" "&amp;M15</f>
        <v xml:space="preserve">Fill below. On an average day - including weekends, of the 10 hours when not thuis, how many hours is  </v>
      </c>
      <c r="N19" s="16" t="str">
        <f>$E$6&amp;" of the "&amp;24-$A$11&amp;" hours when not "&amp;$A$7&amp;", how many hours is "&amp;N14&amp;" "&amp;N15</f>
        <v xml:space="preserve">Fill below. On an average day - including weekends, of the 10 hours when not thuis, how many hours is  </v>
      </c>
      <c r="O19" s="16" t="str">
        <f>$E$6&amp;" of the "&amp;24-$A$11&amp;" hours when not "&amp;$A$7&amp;", how many hours is "&amp;O14&amp;" "&amp;O15</f>
        <v xml:space="preserve">Fill below. On an average day - including weekends, of the 10 hours when not thuis, how many hours is  </v>
      </c>
      <c r="P19" s="16" t="str">
        <f>$E$6&amp;" of the "&amp;24-$A$11&amp;" hours when not "&amp;$A$7&amp;", how many hours is "&amp;P14&amp;" "&amp;P15</f>
        <v xml:space="preserve">Fill below. On an average day - including weekends, of the 10 hours when not thuis, how many hours is  </v>
      </c>
      <c r="Q19" s="16" t="str">
        <f>$E$6&amp;" of the "&amp;24-$A$11&amp;" hours when not "&amp;$A$7&amp;", how many hours is "&amp;Q14&amp;" "&amp;Q15</f>
        <v xml:space="preserve">Fill below. On an average day - including weekends, of the 10 hours when not thuis, how many hours is  </v>
      </c>
      <c r="R19" s="16" t="str">
        <f>$E$6&amp;" of the "&amp;24-$A$11&amp;" hours when not "&amp;$A$7&amp;", how many hours is "&amp;R14&amp;" "&amp;R15</f>
        <v xml:space="preserve">Fill below. On an average day - including weekends, of the 10 hours when not thuis, how many hours is  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thuis:</v>
      </c>
      <c r="C20" s="11">
        <v>0.5</v>
      </c>
      <c r="D20" s="11">
        <v>0.20000000000000001</v>
      </c>
      <c r="E20" s="11">
        <v>0.10000000000000001</v>
      </c>
      <c r="F20" s="11">
        <v>0.10000000000000001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21">
        <f>IF(AND(C20&gt;0,C20&lt;(24-$A$11)),C20/(24-$A$11),"NA")</f>
        <v>5.0000000000000003e-02</v>
      </c>
      <c r="D21" s="21">
        <f>IF(AND(D20&gt;0,D20&lt;(24-$A$11)),D20/(24-$A$11),"NA")</f>
        <v>2.e-02</v>
      </c>
      <c r="E21" s="21">
        <f>IF(AND(E20&gt;0,E20&lt;(24-$A$11)),E20/(24-$A$11),"NA")</f>
        <v>1.e-02</v>
      </c>
      <c r="F21" s="21">
        <f>IF(AND(F20&gt;0,F20&lt;(24-$A$11)),F20/(24-$A$11),"NA")</f>
        <v>1.e-02</v>
      </c>
      <c r="G21" s="21" t="str">
        <f>IF(AND(G20&gt;0,G20&lt;(24-$A$11)),G20/(24-$A$11),"NA")</f>
        <v>NA</v>
      </c>
      <c r="H21" s="21" t="str">
        <f>IF(AND(H20&gt;0,H20&lt;(24-$A$11)),H20/(24-$A$11),"NA")</f>
        <v>NA</v>
      </c>
      <c r="I21" s="21" t="str">
        <f>IF(AND(I20&gt;0,I20&lt;(24-$A$11)),I20/(24-$A$11),"NA")</f>
        <v>NA</v>
      </c>
      <c r="J21" s="21" t="str">
        <f>IF(AND(J20&gt;0,J20&lt;(24-$A$11)),J20/(24-$A$11),"NA")</f>
        <v>NA</v>
      </c>
      <c r="K21" s="21" t="str">
        <f>IF(AND(K20&gt;0,K20&lt;(24-$A$11)),K20/(24-$A$11),"NA")</f>
        <v>NA</v>
      </c>
      <c r="L21" s="21" t="str">
        <f>IF(AND(L20&gt;0,L20&lt;(24-$A$11)),L20/(24-$A$11),"NA")</f>
        <v>NA</v>
      </c>
      <c r="M21" s="21" t="str">
        <f>IF(AND(M20&gt;0,M20&lt;(24-$A$11)),M20/(24-$A$11),"NA")</f>
        <v>NA</v>
      </c>
      <c r="N21" s="21" t="str">
        <f>IF(AND(N20&gt;0,N20&lt;(24-$A$11)),N20/(24-$A$11),"NA")</f>
        <v>NA</v>
      </c>
      <c r="O21" s="21" t="str">
        <f>IF(AND(O20&gt;0,O20&lt;(24-$A$11)),O20/(24-$A$11),"NA")</f>
        <v>NA</v>
      </c>
      <c r="P21" s="21" t="str">
        <f>IF(AND(P20&gt;0,P20&lt;(24-$A$11)),P20/(24-$A$11),"NA")</f>
        <v>NA</v>
      </c>
      <c r="Q21" s="21" t="str">
        <f>IF(AND(Q20&gt;0,Q20&lt;(24-$A$11)),Q20/(24-$A$11),"NA")</f>
        <v>NA</v>
      </c>
      <c r="R21" s="21" t="str">
        <f>IF(AND(R20&gt;0,R20&lt;(24-$A$11)),R20/(24-$A$11),"NA")</f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4.0999999999999996" customHeight="1"/>
    <row r="23" ht="4.0999999999999996" customHeight="1"/>
    <row r="24" ht="6.75" customHeight="1"/>
    <row r="25" ht="15.75" customHeight="1">
      <c r="A25" s="3" t="s">
        <v>33</v>
      </c>
    </row>
    <row r="26" ht="15.75" customHeight="1">
      <c r="A26" s="7">
        <v>0.5</v>
      </c>
    </row>
    <row r="27" ht="15.75" customHeight="1">
      <c r="C27" s="22" t="str">
        <f>C14&amp;" is "&amp;C15</f>
        <v xml:space="preserve">device_tracker.gphone is home</v>
      </c>
      <c r="D27" s="22" t="str">
        <f>D14&amp;" is "&amp;D15</f>
        <v xml:space="preserve">device_tracker.gphone_2 is home</v>
      </c>
      <c r="E27" s="22" t="str">
        <f>E14&amp;" is "&amp;E15</f>
        <v xml:space="preserve">device_tracker.gphone_ping is home</v>
      </c>
      <c r="F27" s="22" t="str">
        <f>F14&amp;" is "&amp;F15</f>
        <v xml:space="preserve">device_tracker.gphone_detect is home</v>
      </c>
      <c r="G27" s="22" t="str">
        <f>G14&amp;" is "&amp;G15</f>
        <v xml:space="preserve"> is </v>
      </c>
      <c r="H27" s="22" t="str">
        <f>H14&amp;" is "&amp;H15</f>
        <v xml:space="preserve"> is </v>
      </c>
      <c r="I27" s="22" t="str">
        <f>I14&amp;" is "&amp;I15</f>
        <v xml:space="preserve"> is </v>
      </c>
      <c r="J27" s="22" t="str">
        <f>J14&amp;" is "&amp;J15</f>
        <v xml:space="preserve"> is </v>
      </c>
      <c r="K27" s="22" t="str">
        <f>K14&amp;" is "&amp;K15</f>
        <v xml:space="preserve"> is </v>
      </c>
      <c r="L27" s="22" t="str">
        <f>L14&amp;" is "&amp;L15</f>
        <v xml:space="preserve"> is </v>
      </c>
      <c r="M27" s="22" t="str">
        <f>M14&amp;" is "&amp;M15</f>
        <v xml:space="preserve"> is </v>
      </c>
      <c r="N27" s="22" t="str">
        <f>N14&amp;" is "&amp;N15</f>
        <v xml:space="preserve"> is </v>
      </c>
      <c r="O27" s="22" t="str">
        <f>O14&amp;" is "&amp;O15</f>
        <v xml:space="preserve"> is </v>
      </c>
      <c r="P27" s="22" t="str">
        <f>P14&amp;" is "&amp;P15</f>
        <v xml:space="preserve"> is </v>
      </c>
      <c r="Q27" s="22" t="str">
        <f>Q14&amp;" is "&amp;Q15</f>
        <v xml:space="preserve"> is </v>
      </c>
      <c r="R27" s="22" t="str">
        <f>R14&amp;" is "&amp;R15</f>
        <v xml:space="preserve"> is 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1</v>
      </c>
      <c r="D28" s="7" t="b">
        <v>0</v>
      </c>
      <c r="E28" s="7" t="b">
        <v>0</v>
      </c>
      <c r="F28" s="7" t="b">
        <v>1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>
        <f>IF(C$28,C18,(1-C18))</f>
        <v>0.98571428571428577</v>
      </c>
      <c r="D29" s="22">
        <f>IF(D$28,D18,(1-D18))</f>
        <v>3.5714285714285698e-02</v>
      </c>
      <c r="E29" s="22">
        <f>IF(E$28,E18,(1-E18))</f>
        <v>0.5</v>
      </c>
      <c r="F29" s="22">
        <f>IF(F$28,F18,(1-F18))</f>
        <v>0.99285714285714288</v>
      </c>
      <c r="G29" s="22" t="str">
        <f>IF(G$28,G18,(1-G18))</f>
        <v>NA</v>
      </c>
      <c r="H29" s="22" t="e">
        <f>IF(H$28,H18,(1-H18))</f>
        <v>#VALUE!</v>
      </c>
      <c r="I29" s="22" t="e">
        <f>IF(I$28,I18,(1-I18))</f>
        <v>#VALUE!</v>
      </c>
      <c r="J29" s="22" t="e">
        <f>IF(J$28,J18,(1-J18))</f>
        <v>#VALUE!</v>
      </c>
      <c r="K29" s="22" t="e">
        <f>IF(K$28,K18,(1-K18))</f>
        <v>#VALUE!</v>
      </c>
      <c r="L29" s="22" t="e">
        <f>IF(L$28,L18,(1-L18))</f>
        <v>#VALUE!</v>
      </c>
      <c r="M29" s="22" t="e">
        <f>IF(M$28,M18,(1-M18))</f>
        <v>#VALUE!</v>
      </c>
      <c r="N29" s="22" t="e">
        <f>IF(N$28,N18,(1-N18))</f>
        <v>#VALUE!</v>
      </c>
      <c r="O29" s="22" t="e">
        <f>IF(O$28,O18,(1-O18))</f>
        <v>#VALUE!</v>
      </c>
      <c r="P29" s="22" t="e">
        <f>IF(P$28,P18,(1-P18))</f>
        <v>#VALUE!</v>
      </c>
      <c r="Q29" s="22" t="e">
        <f>IF(Q$28,Q18,(1-Q18))</f>
        <v>#VALUE!</v>
      </c>
      <c r="R29" s="22" t="e">
        <f>IF(R$28,R18,(1-R18))</f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>
        <f>IF(C$28,C21,(1-C21))</f>
        <v>5.0000000000000003e-02</v>
      </c>
      <c r="D30" s="22">
        <f>IF(D$28,D21,(1-D21))</f>
        <v>0.97999999999999998</v>
      </c>
      <c r="E30" s="22">
        <f>IF(E$28,E21,(1-E21))</f>
        <v>0.98999999999999999</v>
      </c>
      <c r="F30" s="22">
        <f>IF(F$28,F21,(1-F21))</f>
        <v>1.e-02</v>
      </c>
      <c r="G30" s="22" t="str">
        <f>IF(G$28,G21,(1-G21))</f>
        <v>NA</v>
      </c>
      <c r="H30" s="22" t="e">
        <f>IF(H$28,H21,(1-H21))</f>
        <v>#VALUE!</v>
      </c>
      <c r="I30" s="22" t="e">
        <f>IF(I$28,I21,(1-I21))</f>
        <v>#VALUE!</v>
      </c>
      <c r="J30" s="22" t="e">
        <f>IF(J$28,J21,(1-J21))</f>
        <v>#VALUE!</v>
      </c>
      <c r="K30" s="22" t="e">
        <f>IF(K$28,K21,(1-K21))</f>
        <v>#VALUE!</v>
      </c>
      <c r="L30" s="22" t="e">
        <f>IF(L$28,L21,(1-L21))</f>
        <v>#VALUE!</v>
      </c>
      <c r="M30" s="22" t="e">
        <f>IF(M$28,M21,(1-M21))</f>
        <v>#VALUE!</v>
      </c>
      <c r="N30" s="22" t="e">
        <f>IF(N$28,N21,(1-N21))</f>
        <v>#VALUE!</v>
      </c>
      <c r="O30" s="22" t="e">
        <f>IF(O$28,O21,(1-O21))</f>
        <v>#VALUE!</v>
      </c>
      <c r="P30" s="22" t="e">
        <f>IF(P$28,P21,(1-P21))</f>
        <v>#VALUE!</v>
      </c>
      <c r="Q30" s="22" t="e">
        <f>IF(Q$28,Q21,(1-Q21))</f>
        <v>#VALUE!</v>
      </c>
      <c r="R30" s="22" t="e">
        <f>IF(R$28,R21,(1-R21))</f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>
        <f>C29*B33</f>
        <v>0.57500000000000007</v>
      </c>
      <c r="D31" s="22">
        <f>D29*C33</f>
        <v>3.446553446553445e-02</v>
      </c>
      <c r="E31" s="22">
        <f>E29*D33</f>
        <v>0.25072674418604635</v>
      </c>
      <c r="F31" s="22">
        <f>F29*E33</f>
        <v>0.33446180628206496</v>
      </c>
      <c r="G31" s="22" t="e">
        <f>G29*F33</f>
        <v>#VALUE!</v>
      </c>
      <c r="H31" s="22" t="e">
        <f>H29*G33</f>
        <v>#VALUE!</v>
      </c>
      <c r="I31" s="22" t="e">
        <f>I29*H33</f>
        <v>#VALUE!</v>
      </c>
      <c r="J31" s="22" t="e">
        <f>J29*I33</f>
        <v>#VALUE!</v>
      </c>
      <c r="K31" s="22" t="e">
        <f>K29*J33</f>
        <v>#VALUE!</v>
      </c>
      <c r="L31" s="22" t="e">
        <f>L29*K33</f>
        <v>#VALUE!</v>
      </c>
      <c r="M31" s="22" t="e">
        <f>M29*L33</f>
        <v>#VALUE!</v>
      </c>
      <c r="N31" s="22" t="e">
        <f>N29*M33</f>
        <v>#VALUE!</v>
      </c>
      <c r="O31" s="22" t="e">
        <f>O29*N33</f>
        <v>#VALUE!</v>
      </c>
      <c r="P31" s="22" t="e">
        <f>P29*O33</f>
        <v>#VALUE!</v>
      </c>
      <c r="Q31" s="22" t="e">
        <f>Q29*P33</f>
        <v>#VALUE!</v>
      </c>
      <c r="R31" s="22" t="e">
        <f>R29*Q33</f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>
        <f>C31+(C30*(1-B33))</f>
        <v>0.59583333333333344</v>
      </c>
      <c r="D32" s="22">
        <f>D31+(D30*(1-C33))</f>
        <v>6.8731268731268752e-02</v>
      </c>
      <c r="E32" s="22">
        <f>E31+(E30*(1-D33))</f>
        <v>0.74428779069767459</v>
      </c>
      <c r="F32" s="22">
        <f>F31+(F30*(1-E33))</f>
        <v>0.34109312621879234</v>
      </c>
      <c r="G32" s="22" t="e">
        <f>G31+(G30*(1-F33))</f>
        <v>#VALUE!</v>
      </c>
      <c r="H32" s="22" t="e">
        <f>H31+(H30*(1-G33))</f>
        <v>#VALUE!</v>
      </c>
      <c r="I32" s="22" t="e">
        <f>I31+(I30*(1-H33))</f>
        <v>#VALUE!</v>
      </c>
      <c r="J32" s="22" t="e">
        <f>J31+(J30*(1-I33))</f>
        <v>#VALUE!</v>
      </c>
      <c r="K32" s="22" t="e">
        <f>K31+(K30*(1-J33))</f>
        <v>#VALUE!</v>
      </c>
      <c r="L32" s="22" t="e">
        <f>L31+(L30*(1-K33))</f>
        <v>#VALUE!</v>
      </c>
      <c r="M32" s="22" t="e">
        <f>M31+(M30*(1-L33))</f>
        <v>#VALUE!</v>
      </c>
      <c r="N32" s="22" t="e">
        <f>N31+(N30*(1-M33))</f>
        <v>#VALUE!</v>
      </c>
      <c r="O32" s="22" t="e">
        <f>O31+(O30*(1-N33))</f>
        <v>#VALUE!</v>
      </c>
      <c r="P32" s="22" t="e">
        <f>P31+(P30*(1-O33))</f>
        <v>#VALUE!</v>
      </c>
      <c r="Q32" s="22" t="e">
        <f>Q31+(Q30*(1-P33))</f>
        <v>#VALUE!</v>
      </c>
      <c r="R32" s="22" t="e">
        <f>R31+(R30*(1-Q33))</f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0.58333333333333337</v>
      </c>
      <c r="C33" s="22">
        <f>C31/C32</f>
        <v>0.965034965034965</v>
      </c>
      <c r="D33" s="22">
        <f>D31/D32</f>
        <v>0.50145348837209269</v>
      </c>
      <c r="E33" s="22">
        <f>E31/E32</f>
        <v>0.33686800632725966</v>
      </c>
      <c r="F33" s="22">
        <f>F31/F32</f>
        <v>0.98055862335826205</v>
      </c>
      <c r="G33" s="22" t="e">
        <f>G31/G32</f>
        <v>#VALUE!</v>
      </c>
      <c r="H33" s="22" t="e">
        <f>H31/H32</f>
        <v>#VALUE!</v>
      </c>
      <c r="I33" s="22" t="e">
        <f>I31/I32</f>
        <v>#VALUE!</v>
      </c>
      <c r="J33" s="22" t="e">
        <f>J31/J32</f>
        <v>#VALUE!</v>
      </c>
      <c r="K33" s="22" t="e">
        <f>K31/K32</f>
        <v>#VALUE!</v>
      </c>
      <c r="L33" s="22" t="e">
        <f>L31/L32</f>
        <v>#VALUE!</v>
      </c>
      <c r="M33" s="22" t="e">
        <f>M31/M32</f>
        <v>#VALUE!</v>
      </c>
      <c r="N33" s="22" t="e">
        <f>N31/N32</f>
        <v>#VALUE!</v>
      </c>
      <c r="O33" s="22" t="e">
        <f>O31/O32</f>
        <v>#VALUE!</v>
      </c>
      <c r="P33" s="22" t="e">
        <f>P31/P32</f>
        <v>#VALUE!</v>
      </c>
      <c r="Q33" s="22" t="e">
        <f>Q31/Q32</f>
        <v>#VALUE!</v>
      </c>
      <c r="R33" s="22" t="e">
        <f>R31/R32</f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54</v>
      </c>
      <c r="B35" s="22">
        <f t="array" ref="B35">INDEX(33:33,MATCH(99^99,33:33,1))</f>
        <v>0.98055862335826205</v>
      </c>
    </row>
    <row r="36" ht="15.75" customHeight="1">
      <c r="A36" s="3" t="s">
        <v>39</v>
      </c>
      <c r="B36" s="6" t="b">
        <f>B35&gt;A26</f>
        <v>1</v>
      </c>
    </row>
    <row r="37" ht="15.75" customHeight="1">
      <c r="A37" s="24" t="str">
        <f>$A$7&amp;" is "&amp;IF(B36,"ON","OFF")</f>
        <v xml:space="preserve">thuis is ON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thuis turning on falesly. Reduce the threshold to reduce it turning off falsely.</v>
      </c>
    </row>
    <row r="41" ht="15.75" customHeight="1"/>
    <row r="42" ht="120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A5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4F0005-00F6-424E-AB66-003D000F0028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A40087-001D-4B09-84C8-00AA006200CB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7D0013-00C6-4047-ACB9-0002004600D7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7F008F-0042-402C-B616-0039004300EE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" id="{00830015-00BB-4193-B0BE-00CE006600EB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" id="{0070001E-00A3-46FC-A665-002E002E0083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0D0058-00EC-4C91-BF31-00EB00D600C1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A300BC-006B-49AD-BB61-005800BB000F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A18 C18:AA18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0"/>
    <col customWidth="1" min="3" max="3" width="24.25"/>
    <col customWidth="1" min="4" max="4" width="23.379999999999999"/>
    <col customWidth="1" min="5" max="5" width="22.129999999999999"/>
    <col customWidth="1" min="6" max="6" width="19.629999999999999"/>
    <col customWidth="1" min="7" max="7" width="23.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</row>
    <row r="3" ht="15.75" customHeight="1">
      <c r="A3" s="5" t="s">
        <v>5</v>
      </c>
      <c r="C3" s="6" t="s">
        <v>6</v>
      </c>
    </row>
    <row r="4" ht="15.75" customHeight="1">
      <c r="C4" s="7" t="s">
        <v>8</v>
      </c>
    </row>
    <row r="5" ht="15.75" customHeight="1"/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49</v>
      </c>
    </row>
    <row r="8" ht="15.75" customHeight="1"/>
    <row r="9" ht="15.75" customHeight="1">
      <c r="A9" s="3" t="s">
        <v>15</v>
      </c>
    </row>
    <row r="10" ht="15.75" customHeight="1">
      <c r="A10" s="10" t="str">
        <f>$E$6&amp;" how many hours is "&amp;A7</f>
        <v xml:space="preserve">Fill below. On an average day - including weekends, how many hours is thuis</v>
      </c>
    </row>
    <row r="11" ht="15.75" customHeight="1">
      <c r="A11" s="11"/>
      <c r="B11" s="2"/>
    </row>
    <row r="12" ht="15.75" customHeight="1">
      <c r="A12" s="3" t="s">
        <v>16</v>
      </c>
      <c r="B12" s="21">
        <f>A11/24</f>
        <v>0</v>
      </c>
    </row>
    <row r="13" ht="15.75" customHeight="1"/>
    <row r="14" ht="15.75" customHeight="1">
      <c r="A14" s="3" t="s">
        <v>17</v>
      </c>
      <c r="B14" s="3" t="s">
        <v>18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5.75" customHeight="1">
      <c r="B16" s="14" t="s">
        <v>29</v>
      </c>
      <c r="C16" s="16" t="str">
        <f t="shared" ref="C16:R16" si="30">$E$6&amp;" of the "&amp;$A$11&amp;" hours when "&amp;$A$7&amp;", how many hours is "&amp;C14&amp;" "&amp;C15</f>
        <v xml:space="preserve">Fill below. On an average day - including weekends, of the  hours when thuis, how many hours is</v>
      </c>
      <c r="D16" s="16" t="str">
        <f t="shared" si="30"/>
        <v xml:space="preserve">Fill below. On an average day - including weekends, of the  hours when thuis, how many hours is</v>
      </c>
      <c r="E16" s="16" t="str">
        <f t="shared" si="30"/>
        <v xml:space="preserve">Fill below. On an average day - including weekends, of the  hours when thuis, how many hours is</v>
      </c>
      <c r="F16" s="16" t="str">
        <f t="shared" si="30"/>
        <v xml:space="preserve">Fill below. On an average day - including weekends, of the  hours when thuis, how many hours is</v>
      </c>
      <c r="G16" s="16" t="str">
        <f t="shared" si="30"/>
        <v xml:space="preserve">Fill below. On an average day - including weekends, of the  hours when thuis, how many hours is</v>
      </c>
      <c r="H16" s="16" t="str">
        <f t="shared" si="30"/>
        <v xml:space="preserve">Fill below. On an average day - including weekends, of the  hours when thuis, how many hours is</v>
      </c>
      <c r="I16" s="16" t="str">
        <f t="shared" si="30"/>
        <v xml:space="preserve">Fill below. On an average day - including weekends, of the  hours when thuis, how many hours is</v>
      </c>
      <c r="J16" s="16" t="str">
        <f t="shared" si="30"/>
        <v xml:space="preserve">Fill below. On an average day - including weekends, of the  hours when thuis, how many hours is</v>
      </c>
      <c r="K16" s="16" t="str">
        <f t="shared" si="30"/>
        <v xml:space="preserve">Fill below. On an average day - including weekends, of the  hours when thuis, how many hours is</v>
      </c>
      <c r="L16" s="16" t="str">
        <f t="shared" si="30"/>
        <v xml:space="preserve">Fill below. On an average day - including weekends, of the  hours when thuis, how many hours is</v>
      </c>
      <c r="M16" s="16" t="str">
        <f t="shared" si="30"/>
        <v xml:space="preserve">Fill below. On an average day - including weekends, of the  hours when thuis, how many hours is</v>
      </c>
      <c r="N16" s="16" t="str">
        <f t="shared" si="30"/>
        <v xml:space="preserve">Fill below. On an average day - including weekends, of the  hours when thuis, how many hours is</v>
      </c>
      <c r="O16" s="16" t="str">
        <f t="shared" si="30"/>
        <v xml:space="preserve">Fill below. On an average day - including weekends, of the  hours when thuis, how many hours is</v>
      </c>
      <c r="P16" s="16" t="str">
        <f t="shared" si="30"/>
        <v xml:space="preserve">Fill below. On an average day - including weekends, of the  hours when thuis, how many hours is</v>
      </c>
      <c r="Q16" s="16" t="str">
        <f t="shared" si="30"/>
        <v xml:space="preserve">Fill below. On an average day - including weekends, of the  hours when thuis, how many hours is</v>
      </c>
      <c r="R16" s="16" t="str">
        <f t="shared" si="30"/>
        <v xml:space="preserve">Fill below. On an average day - including weekends, of the  hours when thuis, how many hours is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thuis: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20" t="str">
        <f t="shared" ref="C18:R18" si="31">IF(AND(C17&gt;0,C17&lt;$A$11), C17/$A$11, "NA")</f>
        <v>NA</v>
      </c>
      <c r="D18" s="20" t="str">
        <f t="shared" si="31"/>
        <v>NA</v>
      </c>
      <c r="E18" s="20" t="str">
        <f t="shared" si="31"/>
        <v>NA</v>
      </c>
      <c r="F18" s="20" t="str">
        <f t="shared" si="31"/>
        <v>NA</v>
      </c>
      <c r="G18" s="20" t="str">
        <f t="shared" si="31"/>
        <v>NA</v>
      </c>
      <c r="H18" s="20" t="str">
        <f t="shared" si="31"/>
        <v>NA</v>
      </c>
      <c r="I18" s="20" t="str">
        <f t="shared" si="31"/>
        <v>NA</v>
      </c>
      <c r="J18" s="20" t="str">
        <f t="shared" si="31"/>
        <v>NA</v>
      </c>
      <c r="K18" s="20" t="str">
        <f t="shared" si="31"/>
        <v>NA</v>
      </c>
      <c r="L18" s="20" t="str">
        <f t="shared" si="31"/>
        <v>NA</v>
      </c>
      <c r="M18" s="20" t="str">
        <f t="shared" si="31"/>
        <v>NA</v>
      </c>
      <c r="N18" s="20" t="str">
        <f t="shared" si="31"/>
        <v>NA</v>
      </c>
      <c r="O18" s="20" t="str">
        <f t="shared" si="31"/>
        <v>NA</v>
      </c>
      <c r="P18" s="20" t="str">
        <f t="shared" si="31"/>
        <v>NA</v>
      </c>
      <c r="Q18" s="20" t="str">
        <f t="shared" si="31"/>
        <v>NA</v>
      </c>
      <c r="R18" s="20" t="str">
        <f t="shared" si="31"/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5.75" customHeight="1">
      <c r="B19" s="14" t="s">
        <v>31</v>
      </c>
      <c r="C19" s="16" t="str">
        <f t="shared" ref="C19:R19" si="32">$E$6&amp;" of the "&amp;24 - $A$11&amp;" hours when not "&amp;$A$7&amp;", how many hours is "&amp;C14&amp;" "&amp;C15</f>
        <v xml:space="preserve">Fill below. On an average day - including weekends, of the 24 hours when not thuis, how many hours is</v>
      </c>
      <c r="D19" s="16" t="str">
        <f t="shared" si="32"/>
        <v xml:space="preserve">Fill below. On an average day - including weekends, of the 24 hours when not thuis, how many hours is</v>
      </c>
      <c r="E19" s="16" t="str">
        <f t="shared" si="32"/>
        <v xml:space="preserve">Fill below. On an average day - including weekends, of the 24 hours when not thuis, how many hours is</v>
      </c>
      <c r="F19" s="16" t="str">
        <f t="shared" si="32"/>
        <v xml:space="preserve">Fill below. On an average day - including weekends, of the 24 hours when not thuis, how many hours is</v>
      </c>
      <c r="G19" s="16" t="str">
        <f t="shared" si="32"/>
        <v xml:space="preserve">Fill below. On an average day - including weekends, of the 24 hours when not thuis, how many hours is</v>
      </c>
      <c r="H19" s="16" t="str">
        <f t="shared" si="32"/>
        <v xml:space="preserve">Fill below. On an average day - including weekends, of the 24 hours when not thuis, how many hours is</v>
      </c>
      <c r="I19" s="16" t="str">
        <f t="shared" si="32"/>
        <v xml:space="preserve">Fill below. On an average day - including weekends, of the 24 hours when not thuis, how many hours is</v>
      </c>
      <c r="J19" s="16" t="str">
        <f t="shared" si="32"/>
        <v xml:space="preserve">Fill below. On an average day - including weekends, of the 24 hours when not thuis, how many hours is</v>
      </c>
      <c r="K19" s="16" t="str">
        <f t="shared" si="32"/>
        <v xml:space="preserve">Fill below. On an average day - including weekends, of the 24 hours when not thuis, how many hours is</v>
      </c>
      <c r="L19" s="16" t="str">
        <f t="shared" si="32"/>
        <v xml:space="preserve">Fill below. On an average day - including weekends, of the 24 hours when not thuis, how many hours is</v>
      </c>
      <c r="M19" s="16" t="str">
        <f t="shared" si="32"/>
        <v xml:space="preserve">Fill below. On an average day - including weekends, of the 24 hours when not thuis, how many hours is</v>
      </c>
      <c r="N19" s="16" t="str">
        <f t="shared" si="32"/>
        <v xml:space="preserve">Fill below. On an average day - including weekends, of the 24 hours when not thuis, how many hours is</v>
      </c>
      <c r="O19" s="16" t="str">
        <f t="shared" si="32"/>
        <v xml:space="preserve">Fill below. On an average day - including weekends, of the 24 hours when not thuis, how many hours is</v>
      </c>
      <c r="P19" s="16" t="str">
        <f t="shared" si="32"/>
        <v xml:space="preserve">Fill below. On an average day - including weekends, of the 24 hours when not thuis, how many hours is</v>
      </c>
      <c r="Q19" s="16" t="str">
        <f t="shared" si="32"/>
        <v xml:space="preserve">Fill below. On an average day - including weekends, of the 24 hours when not thuis, how many hours is</v>
      </c>
      <c r="R19" s="16" t="str">
        <f t="shared" si="32"/>
        <v xml:space="preserve">Fill below. On an average day - including weekends, of the 24 hours when not thuis, how many hours is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thuis: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21" t="str">
        <f t="shared" ref="C21:R21" si="33">IF(AND(C20&gt;0,C20&lt;(24-$A$11)),C20/(24-$A$11),"NA")</f>
        <v>NA</v>
      </c>
      <c r="D21" s="21" t="str">
        <f t="shared" si="33"/>
        <v>NA</v>
      </c>
      <c r="E21" s="21" t="str">
        <f t="shared" si="33"/>
        <v>NA</v>
      </c>
      <c r="F21" s="21" t="str">
        <f t="shared" si="33"/>
        <v>NA</v>
      </c>
      <c r="G21" s="21" t="str">
        <f t="shared" si="33"/>
        <v>NA</v>
      </c>
      <c r="H21" s="21" t="str">
        <f t="shared" si="33"/>
        <v>NA</v>
      </c>
      <c r="I21" s="21" t="str">
        <f t="shared" si="33"/>
        <v>NA</v>
      </c>
      <c r="J21" s="21" t="str">
        <f t="shared" si="33"/>
        <v>NA</v>
      </c>
      <c r="K21" s="21" t="str">
        <f t="shared" si="33"/>
        <v>NA</v>
      </c>
      <c r="L21" s="21" t="str">
        <f t="shared" si="33"/>
        <v>NA</v>
      </c>
      <c r="M21" s="21" t="str">
        <f t="shared" si="33"/>
        <v>NA</v>
      </c>
      <c r="N21" s="21" t="str">
        <f t="shared" si="33"/>
        <v>NA</v>
      </c>
      <c r="O21" s="21" t="str">
        <f t="shared" si="33"/>
        <v>NA</v>
      </c>
      <c r="P21" s="21" t="str">
        <f t="shared" si="33"/>
        <v>NA</v>
      </c>
      <c r="Q21" s="21" t="str">
        <f t="shared" si="33"/>
        <v>NA</v>
      </c>
      <c r="R21" s="21" t="str">
        <f t="shared" si="33"/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15.75" customHeight="1"/>
    <row r="23" ht="15.75" customHeight="1"/>
    <row r="24" ht="15.75" customHeight="1"/>
    <row r="25" ht="15.75" customHeight="1">
      <c r="A25" s="3" t="s">
        <v>33</v>
      </c>
    </row>
    <row r="26" ht="15.75" customHeight="1">
      <c r="A26" s="7"/>
    </row>
    <row r="27" ht="15.75" customHeight="1">
      <c r="C27" s="22" t="str">
        <f t="shared" ref="C27:R27" si="34">C14&amp;" is "&amp;C15</f>
        <v>is</v>
      </c>
      <c r="D27" s="22" t="str">
        <f t="shared" si="34"/>
        <v>is</v>
      </c>
      <c r="E27" s="22" t="str">
        <f t="shared" si="34"/>
        <v>is</v>
      </c>
      <c r="F27" s="22" t="str">
        <f t="shared" si="34"/>
        <v>is</v>
      </c>
      <c r="G27" s="22" t="str">
        <f t="shared" si="34"/>
        <v>is</v>
      </c>
      <c r="H27" s="22" t="str">
        <f t="shared" si="34"/>
        <v>is</v>
      </c>
      <c r="I27" s="22" t="str">
        <f t="shared" si="34"/>
        <v>is</v>
      </c>
      <c r="J27" s="22" t="str">
        <f t="shared" si="34"/>
        <v>is</v>
      </c>
      <c r="K27" s="22" t="str">
        <f t="shared" si="34"/>
        <v>is</v>
      </c>
      <c r="L27" s="22" t="str">
        <f t="shared" si="34"/>
        <v>is</v>
      </c>
      <c r="M27" s="22" t="str">
        <f t="shared" si="34"/>
        <v>is</v>
      </c>
      <c r="N27" s="22" t="str">
        <f t="shared" si="34"/>
        <v>is</v>
      </c>
      <c r="O27" s="22" t="str">
        <f t="shared" si="34"/>
        <v>is</v>
      </c>
      <c r="P27" s="22" t="str">
        <f t="shared" si="34"/>
        <v>is</v>
      </c>
      <c r="Q27" s="22" t="str">
        <f t="shared" si="34"/>
        <v>is</v>
      </c>
      <c r="R27" s="22" t="str">
        <f t="shared" si="34"/>
        <v>is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 t="str">
        <f t="shared" ref="C29:R29" si="35">IF(C$28,C18,(1-C18))</f>
        <v>#VALUE!</v>
      </c>
      <c r="D29" s="22" t="str">
        <f t="shared" si="35"/>
        <v>#VALUE!</v>
      </c>
      <c r="E29" s="22" t="str">
        <f t="shared" si="35"/>
        <v>#VALUE!</v>
      </c>
      <c r="F29" s="22" t="str">
        <f t="shared" si="35"/>
        <v>#VALUE!</v>
      </c>
      <c r="G29" s="22" t="str">
        <f t="shared" si="35"/>
        <v>NA</v>
      </c>
      <c r="H29" s="22" t="str">
        <f t="shared" si="35"/>
        <v>#VALUE!</v>
      </c>
      <c r="I29" s="22" t="str">
        <f t="shared" si="35"/>
        <v>#VALUE!</v>
      </c>
      <c r="J29" s="22" t="str">
        <f t="shared" si="35"/>
        <v>#VALUE!</v>
      </c>
      <c r="K29" s="22" t="str">
        <f t="shared" si="35"/>
        <v>#VALUE!</v>
      </c>
      <c r="L29" s="22" t="str">
        <f t="shared" si="35"/>
        <v>#VALUE!</v>
      </c>
      <c r="M29" s="22" t="str">
        <f t="shared" si="35"/>
        <v>#VALUE!</v>
      </c>
      <c r="N29" s="22" t="str">
        <f t="shared" si="35"/>
        <v>#VALUE!</v>
      </c>
      <c r="O29" s="22" t="str">
        <f t="shared" si="35"/>
        <v>#VALUE!</v>
      </c>
      <c r="P29" s="22" t="str">
        <f t="shared" si="35"/>
        <v>#VALUE!</v>
      </c>
      <c r="Q29" s="22" t="str">
        <f t="shared" si="35"/>
        <v>#VALUE!</v>
      </c>
      <c r="R29" s="22" t="str">
        <f t="shared" si="35"/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 t="str">
        <f t="shared" ref="C30:R30" si="36">IF(C$28,C21,(1-C21))</f>
        <v>#VALUE!</v>
      </c>
      <c r="D30" s="22" t="str">
        <f t="shared" si="36"/>
        <v>#VALUE!</v>
      </c>
      <c r="E30" s="22" t="str">
        <f t="shared" si="36"/>
        <v>#VALUE!</v>
      </c>
      <c r="F30" s="22" t="str">
        <f t="shared" si="36"/>
        <v>#VALUE!</v>
      </c>
      <c r="G30" s="22" t="str">
        <f t="shared" si="36"/>
        <v>NA</v>
      </c>
      <c r="H30" s="22" t="str">
        <f t="shared" si="36"/>
        <v>#VALUE!</v>
      </c>
      <c r="I30" s="22" t="str">
        <f t="shared" si="36"/>
        <v>#VALUE!</v>
      </c>
      <c r="J30" s="22" t="str">
        <f t="shared" si="36"/>
        <v>#VALUE!</v>
      </c>
      <c r="K30" s="22" t="str">
        <f t="shared" si="36"/>
        <v>#VALUE!</v>
      </c>
      <c r="L30" s="22" t="str">
        <f t="shared" si="36"/>
        <v>#VALUE!</v>
      </c>
      <c r="M30" s="22" t="str">
        <f t="shared" si="36"/>
        <v>#VALUE!</v>
      </c>
      <c r="N30" s="22" t="str">
        <f t="shared" si="36"/>
        <v>#VALUE!</v>
      </c>
      <c r="O30" s="22" t="str">
        <f t="shared" si="36"/>
        <v>#VALUE!</v>
      </c>
      <c r="P30" s="22" t="str">
        <f t="shared" si="36"/>
        <v>#VALUE!</v>
      </c>
      <c r="Q30" s="22" t="str">
        <f t="shared" si="36"/>
        <v>#VALUE!</v>
      </c>
      <c r="R30" s="22" t="str">
        <f t="shared" si="36"/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 t="str">
        <f t="shared" ref="C31:R31" si="37">C29 * B33</f>
        <v>#VALUE!</v>
      </c>
      <c r="D31" s="22" t="str">
        <f t="shared" si="37"/>
        <v>#VALUE!</v>
      </c>
      <c r="E31" s="22" t="str">
        <f t="shared" si="37"/>
        <v>#VALUE!</v>
      </c>
      <c r="F31" s="22" t="str">
        <f t="shared" si="37"/>
        <v>#VALUE!</v>
      </c>
      <c r="G31" s="22" t="str">
        <f t="shared" si="37"/>
        <v>#VALUE!</v>
      </c>
      <c r="H31" s="22" t="str">
        <f t="shared" si="37"/>
        <v>#VALUE!</v>
      </c>
      <c r="I31" s="22" t="str">
        <f t="shared" si="37"/>
        <v>#VALUE!</v>
      </c>
      <c r="J31" s="22" t="str">
        <f t="shared" si="37"/>
        <v>#VALUE!</v>
      </c>
      <c r="K31" s="22" t="str">
        <f t="shared" si="37"/>
        <v>#VALUE!</v>
      </c>
      <c r="L31" s="22" t="str">
        <f t="shared" si="37"/>
        <v>#VALUE!</v>
      </c>
      <c r="M31" s="22" t="str">
        <f t="shared" si="37"/>
        <v>#VALUE!</v>
      </c>
      <c r="N31" s="22" t="str">
        <f t="shared" si="37"/>
        <v>#VALUE!</v>
      </c>
      <c r="O31" s="22" t="str">
        <f t="shared" si="37"/>
        <v>#VALUE!</v>
      </c>
      <c r="P31" s="22" t="str">
        <f t="shared" si="37"/>
        <v>#VALUE!</v>
      </c>
      <c r="Q31" s="22" t="str">
        <f t="shared" si="37"/>
        <v>#VALUE!</v>
      </c>
      <c r="R31" s="22" t="str">
        <f t="shared" si="37"/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 t="str">
        <f t="shared" ref="C32:R32" si="38">C31 + (C30 * (1-B33))</f>
        <v>#VALUE!</v>
      </c>
      <c r="D32" s="22" t="str">
        <f t="shared" si="38"/>
        <v>#VALUE!</v>
      </c>
      <c r="E32" s="22" t="str">
        <f t="shared" si="38"/>
        <v>#VALUE!</v>
      </c>
      <c r="F32" s="22" t="str">
        <f t="shared" si="38"/>
        <v>#VALUE!</v>
      </c>
      <c r="G32" s="22" t="str">
        <f t="shared" si="38"/>
        <v>#VALUE!</v>
      </c>
      <c r="H32" s="22" t="str">
        <f t="shared" si="38"/>
        <v>#VALUE!</v>
      </c>
      <c r="I32" s="22" t="str">
        <f t="shared" si="38"/>
        <v>#VALUE!</v>
      </c>
      <c r="J32" s="22" t="str">
        <f t="shared" si="38"/>
        <v>#VALUE!</v>
      </c>
      <c r="K32" s="22" t="str">
        <f t="shared" si="38"/>
        <v>#VALUE!</v>
      </c>
      <c r="L32" s="22" t="str">
        <f t="shared" si="38"/>
        <v>#VALUE!</v>
      </c>
      <c r="M32" s="22" t="str">
        <f t="shared" si="38"/>
        <v>#VALUE!</v>
      </c>
      <c r="N32" s="22" t="str">
        <f t="shared" si="38"/>
        <v>#VALUE!</v>
      </c>
      <c r="O32" s="22" t="str">
        <f t="shared" si="38"/>
        <v>#VALUE!</v>
      </c>
      <c r="P32" s="22" t="str">
        <f t="shared" si="38"/>
        <v>#VALUE!</v>
      </c>
      <c r="Q32" s="22" t="str">
        <f t="shared" si="38"/>
        <v>#VALUE!</v>
      </c>
      <c r="R32" s="22" t="str">
        <f t="shared" si="38"/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</v>
      </c>
      <c r="C33" s="22" t="str">
        <f t="shared" ref="C33:R33" si="39">C31/C32</f>
        <v>#VALUE!</v>
      </c>
      <c r="D33" s="22" t="str">
        <f t="shared" si="39"/>
        <v>#VALUE!</v>
      </c>
      <c r="E33" s="22" t="str">
        <f t="shared" si="39"/>
        <v>#VALUE!</v>
      </c>
      <c r="F33" s="22" t="str">
        <f t="shared" si="39"/>
        <v>#VALUE!</v>
      </c>
      <c r="G33" s="22" t="str">
        <f t="shared" si="39"/>
        <v>#VALUE!</v>
      </c>
      <c r="H33" s="22" t="str">
        <f t="shared" si="39"/>
        <v>#VALUE!</v>
      </c>
      <c r="I33" s="22" t="str">
        <f t="shared" si="39"/>
        <v>#VALUE!</v>
      </c>
      <c r="J33" s="22" t="str">
        <f t="shared" si="39"/>
        <v>#VALUE!</v>
      </c>
      <c r="K33" s="22" t="str">
        <f t="shared" si="39"/>
        <v>#VALUE!</v>
      </c>
      <c r="L33" s="22" t="str">
        <f t="shared" si="39"/>
        <v>#VALUE!</v>
      </c>
      <c r="M33" s="22" t="str">
        <f t="shared" si="39"/>
        <v>#VALUE!</v>
      </c>
      <c r="N33" s="22" t="str">
        <f t="shared" si="39"/>
        <v>#VALUE!</v>
      </c>
      <c r="O33" s="22" t="str">
        <f t="shared" si="39"/>
        <v>#VALUE!</v>
      </c>
      <c r="P33" s="22" t="str">
        <f t="shared" si="39"/>
        <v>#VALUE!</v>
      </c>
      <c r="Q33" s="22" t="str">
        <f t="shared" si="39"/>
        <v>#VALUE!</v>
      </c>
      <c r="R33" s="22" t="str">
        <f t="shared" si="39"/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54</v>
      </c>
      <c r="B35" s="22">
        <f t="array" ref="B35">INDEX(33:33, MATCH(99^99,33:33, 1))</f>
        <v>0</v>
      </c>
    </row>
    <row r="36" ht="15.75" customHeight="1">
      <c r="A36" s="3" t="s">
        <v>39</v>
      </c>
      <c r="B36" s="6" t="b">
        <f>B35&gt;A26</f>
        <v>0</v>
      </c>
    </row>
    <row r="37" ht="15.75" customHeight="1">
      <c r="A37" s="24" t="str">
        <f>$A$7&amp;" is "&amp;IF(B36,"ON","OFF")</f>
        <v xml:space="preserve">thuis is OFF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thuis turning on falesly. Reduce the threshold to reduce it turning off falsely.</v>
      </c>
    </row>
    <row r="41" ht="15.75" customHeight="1"/>
    <row r="42" ht="15.75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A5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320059-00D6-44B6-A44C-00B800060080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55000F-004D-46D3-AC86-00AD00E3002A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C0006D-004B-49E1-B31F-002A006A00B0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BE00C8-003D-4CD7-9D0C-006D00AB0099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" id="{008700A5-00A2-49BF-8E4E-006900120083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" id="{00E80015-00AE-4107-8B60-0083000500D8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A20048-0070-4F0B-957F-002500D200B0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400090-0035-4270-A90E-00F600320047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A18 C18:AA18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0"/>
    <col customWidth="1" min="3" max="3" width="24.25"/>
    <col customWidth="1" min="4" max="4" width="23.379999999999999"/>
    <col customWidth="1" min="5" max="5" width="22.129999999999999"/>
    <col customWidth="1" min="6" max="6" width="19.629999999999999"/>
    <col customWidth="1" min="7" max="7" width="23.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</row>
    <row r="3" ht="15.75" customHeight="1">
      <c r="A3" s="5" t="s">
        <v>5</v>
      </c>
      <c r="C3" s="6" t="s">
        <v>6</v>
      </c>
    </row>
    <row r="4" ht="15.75" customHeight="1">
      <c r="C4" s="7" t="s">
        <v>8</v>
      </c>
    </row>
    <row r="5" ht="15.75" customHeight="1"/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49</v>
      </c>
    </row>
    <row r="8" ht="15.75" customHeight="1"/>
    <row r="9" ht="15.75" customHeight="1">
      <c r="A9" s="3" t="s">
        <v>15</v>
      </c>
    </row>
    <row r="10" ht="15.75" customHeight="1">
      <c r="A10" s="10" t="str">
        <f>$E$6&amp;" how many hours is "&amp;A7</f>
        <v xml:space="preserve">Fill below. On an average day - including weekends, how many hours is thuis</v>
      </c>
    </row>
    <row r="11" ht="15.75" customHeight="1">
      <c r="A11" s="11"/>
      <c r="B11" s="2"/>
    </row>
    <row r="12" ht="15.75" customHeight="1">
      <c r="A12" s="3" t="s">
        <v>16</v>
      </c>
      <c r="B12" s="21">
        <f>A11/24</f>
        <v>0</v>
      </c>
    </row>
    <row r="13" ht="15.75" customHeight="1"/>
    <row r="14" ht="15.75" customHeight="1">
      <c r="A14" s="3" t="s">
        <v>17</v>
      </c>
      <c r="B14" s="3" t="s">
        <v>18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5.75" customHeight="1">
      <c r="B16" s="14" t="s">
        <v>29</v>
      </c>
      <c r="C16" s="16" t="str">
        <f t="shared" ref="C16:R16" si="40">$E$6&amp;" of the "&amp;$A$11&amp;" hours when "&amp;$A$7&amp;", how many hours is "&amp;C14&amp;" "&amp;C15</f>
        <v xml:space="preserve">Fill below. On an average day - including weekends, of the  hours when thuis, how many hours is</v>
      </c>
      <c r="D16" s="16" t="str">
        <f t="shared" si="40"/>
        <v xml:space="preserve">Fill below. On an average day - including weekends, of the  hours when thuis, how many hours is</v>
      </c>
      <c r="E16" s="16" t="str">
        <f t="shared" si="40"/>
        <v xml:space="preserve">Fill below. On an average day - including weekends, of the  hours when thuis, how many hours is</v>
      </c>
      <c r="F16" s="16" t="str">
        <f t="shared" si="40"/>
        <v xml:space="preserve">Fill below. On an average day - including weekends, of the  hours when thuis, how many hours is</v>
      </c>
      <c r="G16" s="16" t="str">
        <f t="shared" si="40"/>
        <v xml:space="preserve">Fill below. On an average day - including weekends, of the  hours when thuis, how many hours is</v>
      </c>
      <c r="H16" s="16" t="str">
        <f t="shared" si="40"/>
        <v xml:space="preserve">Fill below. On an average day - including weekends, of the  hours when thuis, how many hours is</v>
      </c>
      <c r="I16" s="16" t="str">
        <f t="shared" si="40"/>
        <v xml:space="preserve">Fill below. On an average day - including weekends, of the  hours when thuis, how many hours is</v>
      </c>
      <c r="J16" s="16" t="str">
        <f t="shared" si="40"/>
        <v xml:space="preserve">Fill below. On an average day - including weekends, of the  hours when thuis, how many hours is</v>
      </c>
      <c r="K16" s="16" t="str">
        <f t="shared" si="40"/>
        <v xml:space="preserve">Fill below. On an average day - including weekends, of the  hours when thuis, how many hours is</v>
      </c>
      <c r="L16" s="16" t="str">
        <f t="shared" si="40"/>
        <v xml:space="preserve">Fill below. On an average day - including weekends, of the  hours when thuis, how many hours is</v>
      </c>
      <c r="M16" s="16" t="str">
        <f t="shared" si="40"/>
        <v xml:space="preserve">Fill below. On an average day - including weekends, of the  hours when thuis, how many hours is</v>
      </c>
      <c r="N16" s="16" t="str">
        <f t="shared" si="40"/>
        <v xml:space="preserve">Fill below. On an average day - including weekends, of the  hours when thuis, how many hours is</v>
      </c>
      <c r="O16" s="16" t="str">
        <f t="shared" si="40"/>
        <v xml:space="preserve">Fill below. On an average day - including weekends, of the  hours when thuis, how many hours is</v>
      </c>
      <c r="P16" s="16" t="str">
        <f t="shared" si="40"/>
        <v xml:space="preserve">Fill below. On an average day - including weekends, of the  hours when thuis, how many hours is</v>
      </c>
      <c r="Q16" s="16" t="str">
        <f t="shared" si="40"/>
        <v xml:space="preserve">Fill below. On an average day - including weekends, of the  hours when thuis, how many hours is</v>
      </c>
      <c r="R16" s="16" t="str">
        <f t="shared" si="40"/>
        <v xml:space="preserve">Fill below. On an average day - including weekends, of the  hours when thuis, how many hours is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thuis: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20" t="str">
        <f t="shared" ref="C18:R18" si="41">IF(AND(C17&gt;0,C17&lt;$A$11), C17/$A$11, "NA")</f>
        <v>NA</v>
      </c>
      <c r="D18" s="20" t="str">
        <f t="shared" si="41"/>
        <v>NA</v>
      </c>
      <c r="E18" s="20" t="str">
        <f t="shared" si="41"/>
        <v>NA</v>
      </c>
      <c r="F18" s="20" t="str">
        <f t="shared" si="41"/>
        <v>NA</v>
      </c>
      <c r="G18" s="20" t="str">
        <f t="shared" si="41"/>
        <v>NA</v>
      </c>
      <c r="H18" s="20" t="str">
        <f t="shared" si="41"/>
        <v>NA</v>
      </c>
      <c r="I18" s="20" t="str">
        <f t="shared" si="41"/>
        <v>NA</v>
      </c>
      <c r="J18" s="20" t="str">
        <f t="shared" si="41"/>
        <v>NA</v>
      </c>
      <c r="K18" s="20" t="str">
        <f t="shared" si="41"/>
        <v>NA</v>
      </c>
      <c r="L18" s="20" t="str">
        <f t="shared" si="41"/>
        <v>NA</v>
      </c>
      <c r="M18" s="20" t="str">
        <f t="shared" si="41"/>
        <v>NA</v>
      </c>
      <c r="N18" s="20" t="str">
        <f t="shared" si="41"/>
        <v>NA</v>
      </c>
      <c r="O18" s="20" t="str">
        <f t="shared" si="41"/>
        <v>NA</v>
      </c>
      <c r="P18" s="20" t="str">
        <f t="shared" si="41"/>
        <v>NA</v>
      </c>
      <c r="Q18" s="20" t="str">
        <f t="shared" si="41"/>
        <v>NA</v>
      </c>
      <c r="R18" s="20" t="str">
        <f t="shared" si="41"/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5.75" customHeight="1">
      <c r="B19" s="14" t="s">
        <v>31</v>
      </c>
      <c r="C19" s="16" t="str">
        <f t="shared" ref="C19:R19" si="42">$E$6&amp;" of the "&amp;24 - $A$11&amp;" hours when not "&amp;$A$7&amp;", how many hours is "&amp;C14&amp;" "&amp;C15</f>
        <v xml:space="preserve">Fill below. On an average day - including weekends, of the 24 hours when not thuis, how many hours is</v>
      </c>
      <c r="D19" s="16" t="str">
        <f t="shared" si="42"/>
        <v xml:space="preserve">Fill below. On an average day - including weekends, of the 24 hours when not thuis, how many hours is</v>
      </c>
      <c r="E19" s="16" t="str">
        <f t="shared" si="42"/>
        <v xml:space="preserve">Fill below. On an average day - including weekends, of the 24 hours when not thuis, how many hours is</v>
      </c>
      <c r="F19" s="16" t="str">
        <f t="shared" si="42"/>
        <v xml:space="preserve">Fill below. On an average day - including weekends, of the 24 hours when not thuis, how many hours is</v>
      </c>
      <c r="G19" s="16" t="str">
        <f t="shared" si="42"/>
        <v xml:space="preserve">Fill below. On an average day - including weekends, of the 24 hours when not thuis, how many hours is</v>
      </c>
      <c r="H19" s="16" t="str">
        <f t="shared" si="42"/>
        <v xml:space="preserve">Fill below. On an average day - including weekends, of the 24 hours when not thuis, how many hours is</v>
      </c>
      <c r="I19" s="16" t="str">
        <f t="shared" si="42"/>
        <v xml:space="preserve">Fill below. On an average day - including weekends, of the 24 hours when not thuis, how many hours is</v>
      </c>
      <c r="J19" s="16" t="str">
        <f t="shared" si="42"/>
        <v xml:space="preserve">Fill below. On an average day - including weekends, of the 24 hours when not thuis, how many hours is</v>
      </c>
      <c r="K19" s="16" t="str">
        <f t="shared" si="42"/>
        <v xml:space="preserve">Fill below. On an average day - including weekends, of the 24 hours when not thuis, how many hours is</v>
      </c>
      <c r="L19" s="16" t="str">
        <f t="shared" si="42"/>
        <v xml:space="preserve">Fill below. On an average day - including weekends, of the 24 hours when not thuis, how many hours is</v>
      </c>
      <c r="M19" s="16" t="str">
        <f t="shared" si="42"/>
        <v xml:space="preserve">Fill below. On an average day - including weekends, of the 24 hours when not thuis, how many hours is</v>
      </c>
      <c r="N19" s="16" t="str">
        <f t="shared" si="42"/>
        <v xml:space="preserve">Fill below. On an average day - including weekends, of the 24 hours when not thuis, how many hours is</v>
      </c>
      <c r="O19" s="16" t="str">
        <f t="shared" si="42"/>
        <v xml:space="preserve">Fill below. On an average day - including weekends, of the 24 hours when not thuis, how many hours is</v>
      </c>
      <c r="P19" s="16" t="str">
        <f t="shared" si="42"/>
        <v xml:space="preserve">Fill below. On an average day - including weekends, of the 24 hours when not thuis, how many hours is</v>
      </c>
      <c r="Q19" s="16" t="str">
        <f t="shared" si="42"/>
        <v xml:space="preserve">Fill below. On an average day - including weekends, of the 24 hours when not thuis, how many hours is</v>
      </c>
      <c r="R19" s="16" t="str">
        <f t="shared" si="42"/>
        <v xml:space="preserve">Fill below. On an average day - including weekends, of the 24 hours when not thuis, how many hours is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thuis: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21" t="str">
        <f t="shared" ref="C21:R21" si="43">IF(AND(C20&gt;0,C20&lt;(24-$A$11)),C20/(24-$A$11),"NA")</f>
        <v>NA</v>
      </c>
      <c r="D21" s="21" t="str">
        <f t="shared" si="43"/>
        <v>NA</v>
      </c>
      <c r="E21" s="21" t="str">
        <f t="shared" si="43"/>
        <v>NA</v>
      </c>
      <c r="F21" s="21" t="str">
        <f t="shared" si="43"/>
        <v>NA</v>
      </c>
      <c r="G21" s="21" t="str">
        <f t="shared" si="43"/>
        <v>NA</v>
      </c>
      <c r="H21" s="21" t="str">
        <f t="shared" si="43"/>
        <v>NA</v>
      </c>
      <c r="I21" s="21" t="str">
        <f t="shared" si="43"/>
        <v>NA</v>
      </c>
      <c r="J21" s="21" t="str">
        <f t="shared" si="43"/>
        <v>NA</v>
      </c>
      <c r="K21" s="21" t="str">
        <f t="shared" si="43"/>
        <v>NA</v>
      </c>
      <c r="L21" s="21" t="str">
        <f t="shared" si="43"/>
        <v>NA</v>
      </c>
      <c r="M21" s="21" t="str">
        <f t="shared" si="43"/>
        <v>NA</v>
      </c>
      <c r="N21" s="21" t="str">
        <f t="shared" si="43"/>
        <v>NA</v>
      </c>
      <c r="O21" s="21" t="str">
        <f t="shared" si="43"/>
        <v>NA</v>
      </c>
      <c r="P21" s="21" t="str">
        <f t="shared" si="43"/>
        <v>NA</v>
      </c>
      <c r="Q21" s="21" t="str">
        <f t="shared" si="43"/>
        <v>NA</v>
      </c>
      <c r="R21" s="21" t="str">
        <f t="shared" si="43"/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15.75" customHeight="1"/>
    <row r="23" ht="15.75" customHeight="1"/>
    <row r="24" ht="15.75" customHeight="1"/>
    <row r="25" ht="15.75" customHeight="1">
      <c r="A25" s="3" t="s">
        <v>33</v>
      </c>
    </row>
    <row r="26" ht="15.75" customHeight="1">
      <c r="A26" s="7"/>
    </row>
    <row r="27" ht="15.75" customHeight="1">
      <c r="C27" s="22" t="str">
        <f t="shared" ref="C27:R27" si="44">C14&amp;" is "&amp;C15</f>
        <v>is</v>
      </c>
      <c r="D27" s="22" t="str">
        <f t="shared" si="44"/>
        <v>is</v>
      </c>
      <c r="E27" s="22" t="str">
        <f t="shared" si="44"/>
        <v>is</v>
      </c>
      <c r="F27" s="22" t="str">
        <f t="shared" si="44"/>
        <v>is</v>
      </c>
      <c r="G27" s="22" t="str">
        <f t="shared" si="44"/>
        <v>is</v>
      </c>
      <c r="H27" s="22" t="str">
        <f t="shared" si="44"/>
        <v>is</v>
      </c>
      <c r="I27" s="22" t="str">
        <f t="shared" si="44"/>
        <v>is</v>
      </c>
      <c r="J27" s="22" t="str">
        <f t="shared" si="44"/>
        <v>is</v>
      </c>
      <c r="K27" s="22" t="str">
        <f t="shared" si="44"/>
        <v>is</v>
      </c>
      <c r="L27" s="22" t="str">
        <f t="shared" si="44"/>
        <v>is</v>
      </c>
      <c r="M27" s="22" t="str">
        <f t="shared" si="44"/>
        <v>is</v>
      </c>
      <c r="N27" s="22" t="str">
        <f t="shared" si="44"/>
        <v>is</v>
      </c>
      <c r="O27" s="22" t="str">
        <f t="shared" si="44"/>
        <v>is</v>
      </c>
      <c r="P27" s="22" t="str">
        <f t="shared" si="44"/>
        <v>is</v>
      </c>
      <c r="Q27" s="22" t="str">
        <f t="shared" si="44"/>
        <v>is</v>
      </c>
      <c r="R27" s="22" t="str">
        <f t="shared" si="44"/>
        <v>is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 t="str">
        <f t="shared" ref="C29:R29" si="45">IF(C$28,C18,(1-C18))</f>
        <v>#VALUE!</v>
      </c>
      <c r="D29" s="22" t="str">
        <f t="shared" si="45"/>
        <v>#VALUE!</v>
      </c>
      <c r="E29" s="22" t="str">
        <f t="shared" si="45"/>
        <v>#VALUE!</v>
      </c>
      <c r="F29" s="22" t="str">
        <f t="shared" si="45"/>
        <v>#VALUE!</v>
      </c>
      <c r="G29" s="22" t="str">
        <f t="shared" si="45"/>
        <v>NA</v>
      </c>
      <c r="H29" s="22" t="str">
        <f t="shared" si="45"/>
        <v>#VALUE!</v>
      </c>
      <c r="I29" s="22" t="str">
        <f t="shared" si="45"/>
        <v>#VALUE!</v>
      </c>
      <c r="J29" s="22" t="str">
        <f t="shared" si="45"/>
        <v>#VALUE!</v>
      </c>
      <c r="K29" s="22" t="str">
        <f t="shared" si="45"/>
        <v>#VALUE!</v>
      </c>
      <c r="L29" s="22" t="str">
        <f t="shared" si="45"/>
        <v>#VALUE!</v>
      </c>
      <c r="M29" s="22" t="str">
        <f t="shared" si="45"/>
        <v>#VALUE!</v>
      </c>
      <c r="N29" s="22" t="str">
        <f t="shared" si="45"/>
        <v>#VALUE!</v>
      </c>
      <c r="O29" s="22" t="str">
        <f t="shared" si="45"/>
        <v>#VALUE!</v>
      </c>
      <c r="P29" s="22" t="str">
        <f t="shared" si="45"/>
        <v>#VALUE!</v>
      </c>
      <c r="Q29" s="22" t="str">
        <f t="shared" si="45"/>
        <v>#VALUE!</v>
      </c>
      <c r="R29" s="22" t="str">
        <f t="shared" si="45"/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 t="str">
        <f t="shared" ref="C30:R30" si="46">IF(C$28,C21,(1-C21))</f>
        <v>#VALUE!</v>
      </c>
      <c r="D30" s="22" t="str">
        <f t="shared" si="46"/>
        <v>#VALUE!</v>
      </c>
      <c r="E30" s="22" t="str">
        <f t="shared" si="46"/>
        <v>#VALUE!</v>
      </c>
      <c r="F30" s="22" t="str">
        <f t="shared" si="46"/>
        <v>#VALUE!</v>
      </c>
      <c r="G30" s="22" t="str">
        <f t="shared" si="46"/>
        <v>NA</v>
      </c>
      <c r="H30" s="22" t="str">
        <f t="shared" si="46"/>
        <v>#VALUE!</v>
      </c>
      <c r="I30" s="22" t="str">
        <f t="shared" si="46"/>
        <v>#VALUE!</v>
      </c>
      <c r="J30" s="22" t="str">
        <f t="shared" si="46"/>
        <v>#VALUE!</v>
      </c>
      <c r="K30" s="22" t="str">
        <f t="shared" si="46"/>
        <v>#VALUE!</v>
      </c>
      <c r="L30" s="22" t="str">
        <f t="shared" si="46"/>
        <v>#VALUE!</v>
      </c>
      <c r="M30" s="22" t="str">
        <f t="shared" si="46"/>
        <v>#VALUE!</v>
      </c>
      <c r="N30" s="22" t="str">
        <f t="shared" si="46"/>
        <v>#VALUE!</v>
      </c>
      <c r="O30" s="22" t="str">
        <f t="shared" si="46"/>
        <v>#VALUE!</v>
      </c>
      <c r="P30" s="22" t="str">
        <f t="shared" si="46"/>
        <v>#VALUE!</v>
      </c>
      <c r="Q30" s="22" t="str">
        <f t="shared" si="46"/>
        <v>#VALUE!</v>
      </c>
      <c r="R30" s="22" t="str">
        <f t="shared" si="46"/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 t="str">
        <f t="shared" ref="C31:R31" si="47">C29 * B33</f>
        <v>#VALUE!</v>
      </c>
      <c r="D31" s="22" t="str">
        <f t="shared" si="47"/>
        <v>#VALUE!</v>
      </c>
      <c r="E31" s="22" t="str">
        <f t="shared" si="47"/>
        <v>#VALUE!</v>
      </c>
      <c r="F31" s="22" t="str">
        <f t="shared" si="47"/>
        <v>#VALUE!</v>
      </c>
      <c r="G31" s="22" t="str">
        <f t="shared" si="47"/>
        <v>#VALUE!</v>
      </c>
      <c r="H31" s="22" t="str">
        <f t="shared" si="47"/>
        <v>#VALUE!</v>
      </c>
      <c r="I31" s="22" t="str">
        <f t="shared" si="47"/>
        <v>#VALUE!</v>
      </c>
      <c r="J31" s="22" t="str">
        <f t="shared" si="47"/>
        <v>#VALUE!</v>
      </c>
      <c r="K31" s="22" t="str">
        <f t="shared" si="47"/>
        <v>#VALUE!</v>
      </c>
      <c r="L31" s="22" t="str">
        <f t="shared" si="47"/>
        <v>#VALUE!</v>
      </c>
      <c r="M31" s="22" t="str">
        <f t="shared" si="47"/>
        <v>#VALUE!</v>
      </c>
      <c r="N31" s="22" t="str">
        <f t="shared" si="47"/>
        <v>#VALUE!</v>
      </c>
      <c r="O31" s="22" t="str">
        <f t="shared" si="47"/>
        <v>#VALUE!</v>
      </c>
      <c r="P31" s="22" t="str">
        <f t="shared" si="47"/>
        <v>#VALUE!</v>
      </c>
      <c r="Q31" s="22" t="str">
        <f t="shared" si="47"/>
        <v>#VALUE!</v>
      </c>
      <c r="R31" s="22" t="str">
        <f t="shared" si="47"/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 t="str">
        <f t="shared" ref="C32:R32" si="48">C31 + (C30 * (1-B33))</f>
        <v>#VALUE!</v>
      </c>
      <c r="D32" s="22" t="str">
        <f t="shared" si="48"/>
        <v>#VALUE!</v>
      </c>
      <c r="E32" s="22" t="str">
        <f t="shared" si="48"/>
        <v>#VALUE!</v>
      </c>
      <c r="F32" s="22" t="str">
        <f t="shared" si="48"/>
        <v>#VALUE!</v>
      </c>
      <c r="G32" s="22" t="str">
        <f t="shared" si="48"/>
        <v>#VALUE!</v>
      </c>
      <c r="H32" s="22" t="str">
        <f t="shared" si="48"/>
        <v>#VALUE!</v>
      </c>
      <c r="I32" s="22" t="str">
        <f t="shared" si="48"/>
        <v>#VALUE!</v>
      </c>
      <c r="J32" s="22" t="str">
        <f t="shared" si="48"/>
        <v>#VALUE!</v>
      </c>
      <c r="K32" s="22" t="str">
        <f t="shared" si="48"/>
        <v>#VALUE!</v>
      </c>
      <c r="L32" s="22" t="str">
        <f t="shared" si="48"/>
        <v>#VALUE!</v>
      </c>
      <c r="M32" s="22" t="str">
        <f t="shared" si="48"/>
        <v>#VALUE!</v>
      </c>
      <c r="N32" s="22" t="str">
        <f t="shared" si="48"/>
        <v>#VALUE!</v>
      </c>
      <c r="O32" s="22" t="str">
        <f t="shared" si="48"/>
        <v>#VALUE!</v>
      </c>
      <c r="P32" s="22" t="str">
        <f t="shared" si="48"/>
        <v>#VALUE!</v>
      </c>
      <c r="Q32" s="22" t="str">
        <f t="shared" si="48"/>
        <v>#VALUE!</v>
      </c>
      <c r="R32" s="22" t="str">
        <f t="shared" si="48"/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</v>
      </c>
      <c r="C33" s="22" t="str">
        <f t="shared" ref="C33:R33" si="49">C31/C32</f>
        <v>#VALUE!</v>
      </c>
      <c r="D33" s="22" t="str">
        <f t="shared" si="49"/>
        <v>#VALUE!</v>
      </c>
      <c r="E33" s="22" t="str">
        <f t="shared" si="49"/>
        <v>#VALUE!</v>
      </c>
      <c r="F33" s="22" t="str">
        <f t="shared" si="49"/>
        <v>#VALUE!</v>
      </c>
      <c r="G33" s="22" t="str">
        <f t="shared" si="49"/>
        <v>#VALUE!</v>
      </c>
      <c r="H33" s="22" t="str">
        <f t="shared" si="49"/>
        <v>#VALUE!</v>
      </c>
      <c r="I33" s="22" t="str">
        <f t="shared" si="49"/>
        <v>#VALUE!</v>
      </c>
      <c r="J33" s="22" t="str">
        <f t="shared" si="49"/>
        <v>#VALUE!</v>
      </c>
      <c r="K33" s="22" t="str">
        <f t="shared" si="49"/>
        <v>#VALUE!</v>
      </c>
      <c r="L33" s="22" t="str">
        <f t="shared" si="49"/>
        <v>#VALUE!</v>
      </c>
      <c r="M33" s="22" t="str">
        <f t="shared" si="49"/>
        <v>#VALUE!</v>
      </c>
      <c r="N33" s="22" t="str">
        <f t="shared" si="49"/>
        <v>#VALUE!</v>
      </c>
      <c r="O33" s="22" t="str">
        <f t="shared" si="49"/>
        <v>#VALUE!</v>
      </c>
      <c r="P33" s="22" t="str">
        <f t="shared" si="49"/>
        <v>#VALUE!</v>
      </c>
      <c r="Q33" s="22" t="str">
        <f t="shared" si="49"/>
        <v>#VALUE!</v>
      </c>
      <c r="R33" s="22" t="str">
        <f t="shared" si="49"/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54</v>
      </c>
      <c r="B35" s="22">
        <f t="array" ref="B35">INDEX(33:33, MATCH(99^99,33:33, 1))</f>
        <v>0</v>
      </c>
    </row>
    <row r="36" ht="15.75" customHeight="1">
      <c r="A36" s="3" t="s">
        <v>39</v>
      </c>
      <c r="B36" s="6" t="b">
        <f>B35&gt;A26</f>
        <v>0</v>
      </c>
    </row>
    <row r="37" ht="15.75" customHeight="1">
      <c r="A37" s="24" t="str">
        <f>$A$7&amp;" is "&amp;IF(B36,"ON","OFF")</f>
        <v xml:space="preserve">thuis is OFF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thuis turning on falesly. Reduce the threshold to reduce it turning off falsely.</v>
      </c>
    </row>
    <row r="41" ht="15.75" customHeight="1"/>
    <row r="42" ht="15.75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A5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C800AD-00AC-4798-8362-0070003A0040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8A00B1-0099-43C4-8A51-002F006A008D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D70077-0054-4FFD-8E4C-002C00E900FE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7E00A1-00A9-4332-8994-00A100D6003B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" id="{00F60065-00B4-4AE7-9E4A-009F00580036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" id="{00FC00DE-0077-4AE3-A075-002800B9007A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54005A-0024-460E-81E5-009400D10032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CF007A-00A6-4568-9135-006500380086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A18 C18:AA18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0"/>
    <col customWidth="1" min="3" max="3" width="24.25"/>
    <col customWidth="1" min="4" max="4" width="23.379999999999999"/>
    <col customWidth="1" min="5" max="5" width="22.129999999999999"/>
    <col customWidth="1" min="6" max="6" width="19.629999999999999"/>
    <col customWidth="1" min="7" max="7" width="23.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</row>
    <row r="3" ht="15.75" customHeight="1">
      <c r="A3" s="5" t="s">
        <v>5</v>
      </c>
      <c r="C3" s="6" t="s">
        <v>6</v>
      </c>
    </row>
    <row r="4" ht="15.75" customHeight="1">
      <c r="C4" s="7" t="s">
        <v>8</v>
      </c>
    </row>
    <row r="5" ht="15.75" customHeight="1"/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49</v>
      </c>
    </row>
    <row r="8" ht="15.75" customHeight="1"/>
    <row r="9" ht="15.75" customHeight="1">
      <c r="A9" s="3" t="s">
        <v>15</v>
      </c>
    </row>
    <row r="10" ht="15.75" customHeight="1">
      <c r="A10" s="10" t="str">
        <f>$E$6&amp;" how many hours is "&amp;A7</f>
        <v xml:space="preserve">Fill below. On an average day - including weekends, how many hours is thuis</v>
      </c>
    </row>
    <row r="11" ht="15.75" customHeight="1">
      <c r="A11" s="11"/>
      <c r="B11" s="2"/>
    </row>
    <row r="12" ht="15.75" customHeight="1">
      <c r="A12" s="3" t="s">
        <v>16</v>
      </c>
      <c r="B12" s="21">
        <f>A11/24</f>
        <v>0</v>
      </c>
    </row>
    <row r="13" ht="15.75" customHeight="1"/>
    <row r="14" ht="15.75" customHeight="1">
      <c r="A14" s="3" t="s">
        <v>17</v>
      </c>
      <c r="B14" s="3" t="s">
        <v>18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5.75" customHeight="1">
      <c r="B16" s="14" t="s">
        <v>29</v>
      </c>
      <c r="C16" s="16" t="str">
        <f t="shared" ref="C16:R16" si="50">$E$6&amp;" of the "&amp;$A$11&amp;" hours when "&amp;$A$7&amp;", how many hours is "&amp;C14&amp;" "&amp;C15</f>
        <v xml:space="preserve">Fill below. On an average day - including weekends, of the  hours when thuis, how many hours is</v>
      </c>
      <c r="D16" s="16" t="str">
        <f t="shared" si="50"/>
        <v xml:space="preserve">Fill below. On an average day - including weekends, of the  hours when thuis, how many hours is</v>
      </c>
      <c r="E16" s="16" t="str">
        <f t="shared" si="50"/>
        <v xml:space="preserve">Fill below. On an average day - including weekends, of the  hours when thuis, how many hours is</v>
      </c>
      <c r="F16" s="16" t="str">
        <f t="shared" si="50"/>
        <v xml:space="preserve">Fill below. On an average day - including weekends, of the  hours when thuis, how many hours is</v>
      </c>
      <c r="G16" s="16" t="str">
        <f t="shared" si="50"/>
        <v xml:space="preserve">Fill below. On an average day - including weekends, of the  hours when thuis, how many hours is</v>
      </c>
      <c r="H16" s="16" t="str">
        <f t="shared" si="50"/>
        <v xml:space="preserve">Fill below. On an average day - including weekends, of the  hours when thuis, how many hours is</v>
      </c>
      <c r="I16" s="16" t="str">
        <f t="shared" si="50"/>
        <v xml:space="preserve">Fill below. On an average day - including weekends, of the  hours when thuis, how many hours is</v>
      </c>
      <c r="J16" s="16" t="str">
        <f t="shared" si="50"/>
        <v xml:space="preserve">Fill below. On an average day - including weekends, of the  hours when thuis, how many hours is</v>
      </c>
      <c r="K16" s="16" t="str">
        <f t="shared" si="50"/>
        <v xml:space="preserve">Fill below. On an average day - including weekends, of the  hours when thuis, how many hours is</v>
      </c>
      <c r="L16" s="16" t="str">
        <f t="shared" si="50"/>
        <v xml:space="preserve">Fill below. On an average day - including weekends, of the  hours when thuis, how many hours is</v>
      </c>
      <c r="M16" s="16" t="str">
        <f t="shared" si="50"/>
        <v xml:space="preserve">Fill below. On an average day - including weekends, of the  hours when thuis, how many hours is</v>
      </c>
      <c r="N16" s="16" t="str">
        <f t="shared" si="50"/>
        <v xml:space="preserve">Fill below. On an average day - including weekends, of the  hours when thuis, how many hours is</v>
      </c>
      <c r="O16" s="16" t="str">
        <f t="shared" si="50"/>
        <v xml:space="preserve">Fill below. On an average day - including weekends, of the  hours when thuis, how many hours is</v>
      </c>
      <c r="P16" s="16" t="str">
        <f t="shared" si="50"/>
        <v xml:space="preserve">Fill below. On an average day - including weekends, of the  hours when thuis, how many hours is</v>
      </c>
      <c r="Q16" s="16" t="str">
        <f t="shared" si="50"/>
        <v xml:space="preserve">Fill below. On an average day - including weekends, of the  hours when thuis, how many hours is</v>
      </c>
      <c r="R16" s="16" t="str">
        <f t="shared" si="50"/>
        <v xml:space="preserve">Fill below. On an average day - including weekends, of the  hours when thuis, how many hours is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thuis: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20" t="str">
        <f t="shared" ref="C18:R18" si="51">IF(AND(C17&gt;0,C17&lt;$A$11), C17/$A$11, "NA")</f>
        <v>NA</v>
      </c>
      <c r="D18" s="20" t="str">
        <f t="shared" si="51"/>
        <v>NA</v>
      </c>
      <c r="E18" s="20" t="str">
        <f t="shared" si="51"/>
        <v>NA</v>
      </c>
      <c r="F18" s="20" t="str">
        <f t="shared" si="51"/>
        <v>NA</v>
      </c>
      <c r="G18" s="20" t="str">
        <f t="shared" si="51"/>
        <v>NA</v>
      </c>
      <c r="H18" s="20" t="str">
        <f t="shared" si="51"/>
        <v>NA</v>
      </c>
      <c r="I18" s="20" t="str">
        <f t="shared" si="51"/>
        <v>NA</v>
      </c>
      <c r="J18" s="20" t="str">
        <f t="shared" si="51"/>
        <v>NA</v>
      </c>
      <c r="K18" s="20" t="str">
        <f t="shared" si="51"/>
        <v>NA</v>
      </c>
      <c r="L18" s="20" t="str">
        <f t="shared" si="51"/>
        <v>NA</v>
      </c>
      <c r="M18" s="20" t="str">
        <f t="shared" si="51"/>
        <v>NA</v>
      </c>
      <c r="N18" s="20" t="str">
        <f t="shared" si="51"/>
        <v>NA</v>
      </c>
      <c r="O18" s="20" t="str">
        <f t="shared" si="51"/>
        <v>NA</v>
      </c>
      <c r="P18" s="20" t="str">
        <f t="shared" si="51"/>
        <v>NA</v>
      </c>
      <c r="Q18" s="20" t="str">
        <f t="shared" si="51"/>
        <v>NA</v>
      </c>
      <c r="R18" s="20" t="str">
        <f t="shared" si="51"/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5.75" customHeight="1">
      <c r="B19" s="14" t="s">
        <v>31</v>
      </c>
      <c r="C19" s="16" t="str">
        <f t="shared" ref="C19:R19" si="52">$E$6&amp;" of the "&amp;24 - $A$11&amp;" hours when not "&amp;$A$7&amp;", how many hours is "&amp;C14&amp;" "&amp;C15</f>
        <v xml:space="preserve">Fill below. On an average day - including weekends, of the 24 hours when not thuis, how many hours is</v>
      </c>
      <c r="D19" s="16" t="str">
        <f t="shared" si="52"/>
        <v xml:space="preserve">Fill below. On an average day - including weekends, of the 24 hours when not thuis, how many hours is</v>
      </c>
      <c r="E19" s="16" t="str">
        <f t="shared" si="52"/>
        <v xml:space="preserve">Fill below. On an average day - including weekends, of the 24 hours when not thuis, how many hours is</v>
      </c>
      <c r="F19" s="16" t="str">
        <f t="shared" si="52"/>
        <v xml:space="preserve">Fill below. On an average day - including weekends, of the 24 hours when not thuis, how many hours is</v>
      </c>
      <c r="G19" s="16" t="str">
        <f t="shared" si="52"/>
        <v xml:space="preserve">Fill below. On an average day - including weekends, of the 24 hours when not thuis, how many hours is</v>
      </c>
      <c r="H19" s="16" t="str">
        <f t="shared" si="52"/>
        <v xml:space="preserve">Fill below. On an average day - including weekends, of the 24 hours when not thuis, how many hours is</v>
      </c>
      <c r="I19" s="16" t="str">
        <f t="shared" si="52"/>
        <v xml:space="preserve">Fill below. On an average day - including weekends, of the 24 hours when not thuis, how many hours is</v>
      </c>
      <c r="J19" s="16" t="str">
        <f t="shared" si="52"/>
        <v xml:space="preserve">Fill below. On an average day - including weekends, of the 24 hours when not thuis, how many hours is</v>
      </c>
      <c r="K19" s="16" t="str">
        <f t="shared" si="52"/>
        <v xml:space="preserve">Fill below. On an average day - including weekends, of the 24 hours when not thuis, how many hours is</v>
      </c>
      <c r="L19" s="16" t="str">
        <f t="shared" si="52"/>
        <v xml:space="preserve">Fill below. On an average day - including weekends, of the 24 hours when not thuis, how many hours is</v>
      </c>
      <c r="M19" s="16" t="str">
        <f t="shared" si="52"/>
        <v xml:space="preserve">Fill below. On an average day - including weekends, of the 24 hours when not thuis, how many hours is</v>
      </c>
      <c r="N19" s="16" t="str">
        <f t="shared" si="52"/>
        <v xml:space="preserve">Fill below. On an average day - including weekends, of the 24 hours when not thuis, how many hours is</v>
      </c>
      <c r="O19" s="16" t="str">
        <f t="shared" si="52"/>
        <v xml:space="preserve">Fill below. On an average day - including weekends, of the 24 hours when not thuis, how many hours is</v>
      </c>
      <c r="P19" s="16" t="str">
        <f t="shared" si="52"/>
        <v xml:space="preserve">Fill below. On an average day - including weekends, of the 24 hours when not thuis, how many hours is</v>
      </c>
      <c r="Q19" s="16" t="str">
        <f t="shared" si="52"/>
        <v xml:space="preserve">Fill below. On an average day - including weekends, of the 24 hours when not thuis, how many hours is</v>
      </c>
      <c r="R19" s="16" t="str">
        <f t="shared" si="52"/>
        <v xml:space="preserve">Fill below. On an average day - including weekends, of the 24 hours when not thuis, how many hours is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thuis: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21" t="str">
        <f t="shared" ref="C21:R21" si="53">IF(AND(C20&gt;0,C20&lt;(24-$A$11)),C20/(24-$A$11),"NA")</f>
        <v>NA</v>
      </c>
      <c r="D21" s="21" t="str">
        <f t="shared" si="53"/>
        <v>NA</v>
      </c>
      <c r="E21" s="21" t="str">
        <f t="shared" si="53"/>
        <v>NA</v>
      </c>
      <c r="F21" s="21" t="str">
        <f t="shared" si="53"/>
        <v>NA</v>
      </c>
      <c r="G21" s="21" t="str">
        <f t="shared" si="53"/>
        <v>NA</v>
      </c>
      <c r="H21" s="21" t="str">
        <f t="shared" si="53"/>
        <v>NA</v>
      </c>
      <c r="I21" s="21" t="str">
        <f t="shared" si="53"/>
        <v>NA</v>
      </c>
      <c r="J21" s="21" t="str">
        <f t="shared" si="53"/>
        <v>NA</v>
      </c>
      <c r="K21" s="21" t="str">
        <f t="shared" si="53"/>
        <v>NA</v>
      </c>
      <c r="L21" s="21" t="str">
        <f t="shared" si="53"/>
        <v>NA</v>
      </c>
      <c r="M21" s="21" t="str">
        <f t="shared" si="53"/>
        <v>NA</v>
      </c>
      <c r="N21" s="21" t="str">
        <f t="shared" si="53"/>
        <v>NA</v>
      </c>
      <c r="O21" s="21" t="str">
        <f t="shared" si="53"/>
        <v>NA</v>
      </c>
      <c r="P21" s="21" t="str">
        <f t="shared" si="53"/>
        <v>NA</v>
      </c>
      <c r="Q21" s="21" t="str">
        <f t="shared" si="53"/>
        <v>NA</v>
      </c>
      <c r="R21" s="21" t="str">
        <f t="shared" si="53"/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15.75" customHeight="1"/>
    <row r="23" ht="15.75" customHeight="1"/>
    <row r="24" ht="15.75" customHeight="1"/>
    <row r="25" ht="15.75" customHeight="1">
      <c r="A25" s="3" t="s">
        <v>33</v>
      </c>
    </row>
    <row r="26" ht="15.75" customHeight="1">
      <c r="A26" s="7"/>
    </row>
    <row r="27" ht="15.75" customHeight="1">
      <c r="C27" s="22" t="str">
        <f t="shared" ref="C27:R27" si="54">C14&amp;" is "&amp;C15</f>
        <v>is</v>
      </c>
      <c r="D27" s="22" t="str">
        <f t="shared" si="54"/>
        <v>is</v>
      </c>
      <c r="E27" s="22" t="str">
        <f t="shared" si="54"/>
        <v>is</v>
      </c>
      <c r="F27" s="22" t="str">
        <f t="shared" si="54"/>
        <v>is</v>
      </c>
      <c r="G27" s="22" t="str">
        <f t="shared" si="54"/>
        <v>is</v>
      </c>
      <c r="H27" s="22" t="str">
        <f t="shared" si="54"/>
        <v>is</v>
      </c>
      <c r="I27" s="22" t="str">
        <f t="shared" si="54"/>
        <v>is</v>
      </c>
      <c r="J27" s="22" t="str">
        <f t="shared" si="54"/>
        <v>is</v>
      </c>
      <c r="K27" s="22" t="str">
        <f t="shared" si="54"/>
        <v>is</v>
      </c>
      <c r="L27" s="22" t="str">
        <f t="shared" si="54"/>
        <v>is</v>
      </c>
      <c r="M27" s="22" t="str">
        <f t="shared" si="54"/>
        <v>is</v>
      </c>
      <c r="N27" s="22" t="str">
        <f t="shared" si="54"/>
        <v>is</v>
      </c>
      <c r="O27" s="22" t="str">
        <f t="shared" si="54"/>
        <v>is</v>
      </c>
      <c r="P27" s="22" t="str">
        <f t="shared" si="54"/>
        <v>is</v>
      </c>
      <c r="Q27" s="22" t="str">
        <f t="shared" si="54"/>
        <v>is</v>
      </c>
      <c r="R27" s="22" t="str">
        <f t="shared" si="54"/>
        <v>is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 t="str">
        <f t="shared" ref="C29:R29" si="55">IF(C$28,C18,(1-C18))</f>
        <v>#VALUE!</v>
      </c>
      <c r="D29" s="22" t="str">
        <f t="shared" si="55"/>
        <v>#VALUE!</v>
      </c>
      <c r="E29" s="22" t="str">
        <f t="shared" si="55"/>
        <v>#VALUE!</v>
      </c>
      <c r="F29" s="22" t="str">
        <f t="shared" si="55"/>
        <v>#VALUE!</v>
      </c>
      <c r="G29" s="22" t="str">
        <f t="shared" si="55"/>
        <v>NA</v>
      </c>
      <c r="H29" s="22" t="str">
        <f t="shared" si="55"/>
        <v>#VALUE!</v>
      </c>
      <c r="I29" s="22" t="str">
        <f t="shared" si="55"/>
        <v>#VALUE!</v>
      </c>
      <c r="J29" s="22" t="str">
        <f t="shared" si="55"/>
        <v>#VALUE!</v>
      </c>
      <c r="K29" s="22" t="str">
        <f t="shared" si="55"/>
        <v>#VALUE!</v>
      </c>
      <c r="L29" s="22" t="str">
        <f t="shared" si="55"/>
        <v>#VALUE!</v>
      </c>
      <c r="M29" s="22" t="str">
        <f t="shared" si="55"/>
        <v>#VALUE!</v>
      </c>
      <c r="N29" s="22" t="str">
        <f t="shared" si="55"/>
        <v>#VALUE!</v>
      </c>
      <c r="O29" s="22" t="str">
        <f t="shared" si="55"/>
        <v>#VALUE!</v>
      </c>
      <c r="P29" s="22" t="str">
        <f t="shared" si="55"/>
        <v>#VALUE!</v>
      </c>
      <c r="Q29" s="22" t="str">
        <f t="shared" si="55"/>
        <v>#VALUE!</v>
      </c>
      <c r="R29" s="22" t="str">
        <f t="shared" si="55"/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 t="str">
        <f t="shared" ref="C30:R30" si="56">IF(C$28,C21,(1-C21))</f>
        <v>#VALUE!</v>
      </c>
      <c r="D30" s="22" t="str">
        <f t="shared" si="56"/>
        <v>#VALUE!</v>
      </c>
      <c r="E30" s="22" t="str">
        <f t="shared" si="56"/>
        <v>#VALUE!</v>
      </c>
      <c r="F30" s="22" t="str">
        <f t="shared" si="56"/>
        <v>#VALUE!</v>
      </c>
      <c r="G30" s="22" t="str">
        <f t="shared" si="56"/>
        <v>NA</v>
      </c>
      <c r="H30" s="22" t="str">
        <f t="shared" si="56"/>
        <v>#VALUE!</v>
      </c>
      <c r="I30" s="22" t="str">
        <f t="shared" si="56"/>
        <v>#VALUE!</v>
      </c>
      <c r="J30" s="22" t="str">
        <f t="shared" si="56"/>
        <v>#VALUE!</v>
      </c>
      <c r="K30" s="22" t="str">
        <f t="shared" si="56"/>
        <v>#VALUE!</v>
      </c>
      <c r="L30" s="22" t="str">
        <f t="shared" si="56"/>
        <v>#VALUE!</v>
      </c>
      <c r="M30" s="22" t="str">
        <f t="shared" si="56"/>
        <v>#VALUE!</v>
      </c>
      <c r="N30" s="22" t="str">
        <f t="shared" si="56"/>
        <v>#VALUE!</v>
      </c>
      <c r="O30" s="22" t="str">
        <f t="shared" si="56"/>
        <v>#VALUE!</v>
      </c>
      <c r="P30" s="22" t="str">
        <f t="shared" si="56"/>
        <v>#VALUE!</v>
      </c>
      <c r="Q30" s="22" t="str">
        <f t="shared" si="56"/>
        <v>#VALUE!</v>
      </c>
      <c r="R30" s="22" t="str">
        <f t="shared" si="56"/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 t="str">
        <f t="shared" ref="C31:R31" si="57">C29 * B33</f>
        <v>#VALUE!</v>
      </c>
      <c r="D31" s="22" t="str">
        <f t="shared" si="57"/>
        <v>#VALUE!</v>
      </c>
      <c r="E31" s="22" t="str">
        <f t="shared" si="57"/>
        <v>#VALUE!</v>
      </c>
      <c r="F31" s="22" t="str">
        <f t="shared" si="57"/>
        <v>#VALUE!</v>
      </c>
      <c r="G31" s="22" t="str">
        <f t="shared" si="57"/>
        <v>#VALUE!</v>
      </c>
      <c r="H31" s="22" t="str">
        <f t="shared" si="57"/>
        <v>#VALUE!</v>
      </c>
      <c r="I31" s="22" t="str">
        <f t="shared" si="57"/>
        <v>#VALUE!</v>
      </c>
      <c r="J31" s="22" t="str">
        <f t="shared" si="57"/>
        <v>#VALUE!</v>
      </c>
      <c r="K31" s="22" t="str">
        <f t="shared" si="57"/>
        <v>#VALUE!</v>
      </c>
      <c r="L31" s="22" t="str">
        <f t="shared" si="57"/>
        <v>#VALUE!</v>
      </c>
      <c r="M31" s="22" t="str">
        <f t="shared" si="57"/>
        <v>#VALUE!</v>
      </c>
      <c r="N31" s="22" t="str">
        <f t="shared" si="57"/>
        <v>#VALUE!</v>
      </c>
      <c r="O31" s="22" t="str">
        <f t="shared" si="57"/>
        <v>#VALUE!</v>
      </c>
      <c r="P31" s="22" t="str">
        <f t="shared" si="57"/>
        <v>#VALUE!</v>
      </c>
      <c r="Q31" s="22" t="str">
        <f t="shared" si="57"/>
        <v>#VALUE!</v>
      </c>
      <c r="R31" s="22" t="str">
        <f t="shared" si="57"/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 t="str">
        <f t="shared" ref="C32:R32" si="58">C31 + (C30 * (1-B33))</f>
        <v>#VALUE!</v>
      </c>
      <c r="D32" s="22" t="str">
        <f t="shared" si="58"/>
        <v>#VALUE!</v>
      </c>
      <c r="E32" s="22" t="str">
        <f t="shared" si="58"/>
        <v>#VALUE!</v>
      </c>
      <c r="F32" s="22" t="str">
        <f t="shared" si="58"/>
        <v>#VALUE!</v>
      </c>
      <c r="G32" s="22" t="str">
        <f t="shared" si="58"/>
        <v>#VALUE!</v>
      </c>
      <c r="H32" s="22" t="str">
        <f t="shared" si="58"/>
        <v>#VALUE!</v>
      </c>
      <c r="I32" s="22" t="str">
        <f t="shared" si="58"/>
        <v>#VALUE!</v>
      </c>
      <c r="J32" s="22" t="str">
        <f t="shared" si="58"/>
        <v>#VALUE!</v>
      </c>
      <c r="K32" s="22" t="str">
        <f t="shared" si="58"/>
        <v>#VALUE!</v>
      </c>
      <c r="L32" s="22" t="str">
        <f t="shared" si="58"/>
        <v>#VALUE!</v>
      </c>
      <c r="M32" s="22" t="str">
        <f t="shared" si="58"/>
        <v>#VALUE!</v>
      </c>
      <c r="N32" s="22" t="str">
        <f t="shared" si="58"/>
        <v>#VALUE!</v>
      </c>
      <c r="O32" s="22" t="str">
        <f t="shared" si="58"/>
        <v>#VALUE!</v>
      </c>
      <c r="P32" s="22" t="str">
        <f t="shared" si="58"/>
        <v>#VALUE!</v>
      </c>
      <c r="Q32" s="22" t="str">
        <f t="shared" si="58"/>
        <v>#VALUE!</v>
      </c>
      <c r="R32" s="22" t="str">
        <f t="shared" si="58"/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</v>
      </c>
      <c r="C33" s="22" t="str">
        <f t="shared" ref="C33:R33" si="59">C31/C32</f>
        <v>#VALUE!</v>
      </c>
      <c r="D33" s="22" t="str">
        <f t="shared" si="59"/>
        <v>#VALUE!</v>
      </c>
      <c r="E33" s="22" t="str">
        <f t="shared" si="59"/>
        <v>#VALUE!</v>
      </c>
      <c r="F33" s="22" t="str">
        <f t="shared" si="59"/>
        <v>#VALUE!</v>
      </c>
      <c r="G33" s="22" t="str">
        <f t="shared" si="59"/>
        <v>#VALUE!</v>
      </c>
      <c r="H33" s="22" t="str">
        <f t="shared" si="59"/>
        <v>#VALUE!</v>
      </c>
      <c r="I33" s="22" t="str">
        <f t="shared" si="59"/>
        <v>#VALUE!</v>
      </c>
      <c r="J33" s="22" t="str">
        <f t="shared" si="59"/>
        <v>#VALUE!</v>
      </c>
      <c r="K33" s="22" t="str">
        <f t="shared" si="59"/>
        <v>#VALUE!</v>
      </c>
      <c r="L33" s="22" t="str">
        <f t="shared" si="59"/>
        <v>#VALUE!</v>
      </c>
      <c r="M33" s="22" t="str">
        <f t="shared" si="59"/>
        <v>#VALUE!</v>
      </c>
      <c r="N33" s="22" t="str">
        <f t="shared" si="59"/>
        <v>#VALUE!</v>
      </c>
      <c r="O33" s="22" t="str">
        <f t="shared" si="59"/>
        <v>#VALUE!</v>
      </c>
      <c r="P33" s="22" t="str">
        <f t="shared" si="59"/>
        <v>#VALUE!</v>
      </c>
      <c r="Q33" s="22" t="str">
        <f t="shared" si="59"/>
        <v>#VALUE!</v>
      </c>
      <c r="R33" s="22" t="str">
        <f t="shared" si="59"/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54</v>
      </c>
      <c r="B35" s="22">
        <f t="array" ref="B35">INDEX(33:33, MATCH(99^99,33:33, 1))</f>
        <v>0</v>
      </c>
    </row>
    <row r="36" ht="15.75" customHeight="1">
      <c r="A36" s="3" t="s">
        <v>39</v>
      </c>
      <c r="B36" s="6" t="b">
        <f>B35&gt;A26</f>
        <v>0</v>
      </c>
    </row>
    <row r="37" ht="15.75" customHeight="1">
      <c r="A37" s="24" t="str">
        <f>$A$7&amp;" is "&amp;IF(B36,"ON","OFF")</f>
        <v xml:space="preserve">thuis is OFF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thuis turning on falesly. Reduce the threshold to reduce it turning off falsely.</v>
      </c>
    </row>
    <row r="41" ht="15.75" customHeight="1"/>
    <row r="42" ht="15.75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A5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090027-006F-4F45-84BE-00DC00030060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9B000E-0092-4980-9A54-007E009E0067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6B0024-00EF-4345-9703-00C300DD0024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760078-007A-452A-BAFA-00E7008A0048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" id="{006500B4-0028-4C97-AA07-005F002700CC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" id="{00BF00A8-009C-4B58-9F48-00D200AC0032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1A0092-00E5-489E-8E75-0060004E004C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500001-000E-4139-8640-00CA00FE00B2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A18 C18:AA18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0"/>
    <col customWidth="1" min="3" max="3" width="24.25"/>
    <col customWidth="1" min="4" max="4" width="23.379999999999999"/>
    <col customWidth="1" min="5" max="5" width="22.129999999999999"/>
    <col customWidth="1" min="6" max="6" width="19.629999999999999"/>
    <col customWidth="1" min="7" max="7" width="23.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</row>
    <row r="3" ht="15.75" customHeight="1">
      <c r="A3" s="5" t="s">
        <v>5</v>
      </c>
      <c r="C3" s="6" t="s">
        <v>6</v>
      </c>
    </row>
    <row r="4" ht="15.75" customHeight="1">
      <c r="C4" s="7" t="s">
        <v>8</v>
      </c>
    </row>
    <row r="5" ht="15.75" customHeight="1"/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49</v>
      </c>
    </row>
    <row r="8" ht="15.75" customHeight="1"/>
    <row r="9" ht="15.75" customHeight="1">
      <c r="A9" s="3" t="s">
        <v>15</v>
      </c>
    </row>
    <row r="10" ht="15.75" customHeight="1">
      <c r="A10" s="10" t="str">
        <f>$E$6&amp;" how many hours is "&amp;A7</f>
        <v xml:space="preserve">Fill below. On an average day - including weekends, how many hours is thuis</v>
      </c>
    </row>
    <row r="11" ht="15.75" customHeight="1">
      <c r="A11" s="11"/>
      <c r="B11" s="2"/>
    </row>
    <row r="12" ht="15.75" customHeight="1">
      <c r="A12" s="3" t="s">
        <v>16</v>
      </c>
      <c r="B12" s="21">
        <f>A11/24</f>
        <v>0</v>
      </c>
    </row>
    <row r="13" ht="15.75" customHeight="1"/>
    <row r="14" ht="15.75" customHeight="1">
      <c r="A14" s="3" t="s">
        <v>17</v>
      </c>
      <c r="B14" s="3" t="s">
        <v>18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5.75" customHeight="1">
      <c r="B16" s="14" t="s">
        <v>29</v>
      </c>
      <c r="C16" s="16" t="str">
        <f t="shared" ref="C16:R16" si="60">$E$6&amp;" of the "&amp;$A$11&amp;" hours when "&amp;$A$7&amp;", how many hours is "&amp;C14&amp;" "&amp;C15</f>
        <v xml:space="preserve">Fill below. On an average day - including weekends, of the  hours when thuis, how many hours is</v>
      </c>
      <c r="D16" s="16" t="str">
        <f t="shared" si="60"/>
        <v xml:space="preserve">Fill below. On an average day - including weekends, of the  hours when thuis, how many hours is</v>
      </c>
      <c r="E16" s="16" t="str">
        <f t="shared" si="60"/>
        <v xml:space="preserve">Fill below. On an average day - including weekends, of the  hours when thuis, how many hours is</v>
      </c>
      <c r="F16" s="16" t="str">
        <f t="shared" si="60"/>
        <v xml:space="preserve">Fill below. On an average day - including weekends, of the  hours when thuis, how many hours is</v>
      </c>
      <c r="G16" s="16" t="str">
        <f t="shared" si="60"/>
        <v xml:space="preserve">Fill below. On an average day - including weekends, of the  hours when thuis, how many hours is</v>
      </c>
      <c r="H16" s="16" t="str">
        <f t="shared" si="60"/>
        <v xml:space="preserve">Fill below. On an average day - including weekends, of the  hours when thuis, how many hours is</v>
      </c>
      <c r="I16" s="16" t="str">
        <f t="shared" si="60"/>
        <v xml:space="preserve">Fill below. On an average day - including weekends, of the  hours when thuis, how many hours is</v>
      </c>
      <c r="J16" s="16" t="str">
        <f t="shared" si="60"/>
        <v xml:space="preserve">Fill below. On an average day - including weekends, of the  hours when thuis, how many hours is</v>
      </c>
      <c r="K16" s="16" t="str">
        <f t="shared" si="60"/>
        <v xml:space="preserve">Fill below. On an average day - including weekends, of the  hours when thuis, how many hours is</v>
      </c>
      <c r="L16" s="16" t="str">
        <f t="shared" si="60"/>
        <v xml:space="preserve">Fill below. On an average day - including weekends, of the  hours when thuis, how many hours is</v>
      </c>
      <c r="M16" s="16" t="str">
        <f t="shared" si="60"/>
        <v xml:space="preserve">Fill below. On an average day - including weekends, of the  hours when thuis, how many hours is</v>
      </c>
      <c r="N16" s="16" t="str">
        <f t="shared" si="60"/>
        <v xml:space="preserve">Fill below. On an average day - including weekends, of the  hours when thuis, how many hours is</v>
      </c>
      <c r="O16" s="16" t="str">
        <f t="shared" si="60"/>
        <v xml:space="preserve">Fill below. On an average day - including weekends, of the  hours when thuis, how many hours is</v>
      </c>
      <c r="P16" s="16" t="str">
        <f t="shared" si="60"/>
        <v xml:space="preserve">Fill below. On an average day - including weekends, of the  hours when thuis, how many hours is</v>
      </c>
      <c r="Q16" s="16" t="str">
        <f t="shared" si="60"/>
        <v xml:space="preserve">Fill below. On an average day - including weekends, of the  hours when thuis, how many hours is</v>
      </c>
      <c r="R16" s="16" t="str">
        <f t="shared" si="60"/>
        <v xml:space="preserve">Fill below. On an average day - including weekends, of the  hours when thuis, how many hours is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thuis: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20" t="str">
        <f t="shared" ref="C18:R18" si="61">IF(AND(C17&gt;0,C17&lt;$A$11), C17/$A$11, "NA")</f>
        <v>NA</v>
      </c>
      <c r="D18" s="20" t="str">
        <f t="shared" si="61"/>
        <v>NA</v>
      </c>
      <c r="E18" s="20" t="str">
        <f t="shared" si="61"/>
        <v>NA</v>
      </c>
      <c r="F18" s="20" t="str">
        <f t="shared" si="61"/>
        <v>NA</v>
      </c>
      <c r="G18" s="20" t="str">
        <f t="shared" si="61"/>
        <v>NA</v>
      </c>
      <c r="H18" s="20" t="str">
        <f t="shared" si="61"/>
        <v>NA</v>
      </c>
      <c r="I18" s="20" t="str">
        <f t="shared" si="61"/>
        <v>NA</v>
      </c>
      <c r="J18" s="20" t="str">
        <f t="shared" si="61"/>
        <v>NA</v>
      </c>
      <c r="K18" s="20" t="str">
        <f t="shared" si="61"/>
        <v>NA</v>
      </c>
      <c r="L18" s="20" t="str">
        <f t="shared" si="61"/>
        <v>NA</v>
      </c>
      <c r="M18" s="20" t="str">
        <f t="shared" si="61"/>
        <v>NA</v>
      </c>
      <c r="N18" s="20" t="str">
        <f t="shared" si="61"/>
        <v>NA</v>
      </c>
      <c r="O18" s="20" t="str">
        <f t="shared" si="61"/>
        <v>NA</v>
      </c>
      <c r="P18" s="20" t="str">
        <f t="shared" si="61"/>
        <v>NA</v>
      </c>
      <c r="Q18" s="20" t="str">
        <f t="shared" si="61"/>
        <v>NA</v>
      </c>
      <c r="R18" s="20" t="str">
        <f t="shared" si="61"/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5.75" customHeight="1">
      <c r="B19" s="14" t="s">
        <v>31</v>
      </c>
      <c r="C19" s="16" t="str">
        <f t="shared" ref="C19:R19" si="62">$E$6&amp;" of the "&amp;24 - $A$11&amp;" hours when not "&amp;$A$7&amp;", how many hours is "&amp;C14&amp;" "&amp;C15</f>
        <v xml:space="preserve">Fill below. On an average day - including weekends, of the 24 hours when not thuis, how many hours is</v>
      </c>
      <c r="D19" s="16" t="str">
        <f t="shared" si="62"/>
        <v xml:space="preserve">Fill below. On an average day - including weekends, of the 24 hours when not thuis, how many hours is</v>
      </c>
      <c r="E19" s="16" t="str">
        <f t="shared" si="62"/>
        <v xml:space="preserve">Fill below. On an average day - including weekends, of the 24 hours when not thuis, how many hours is</v>
      </c>
      <c r="F19" s="16" t="str">
        <f t="shared" si="62"/>
        <v xml:space="preserve">Fill below. On an average day - including weekends, of the 24 hours when not thuis, how many hours is</v>
      </c>
      <c r="G19" s="16" t="str">
        <f t="shared" si="62"/>
        <v xml:space="preserve">Fill below. On an average day - including weekends, of the 24 hours when not thuis, how many hours is</v>
      </c>
      <c r="H19" s="16" t="str">
        <f t="shared" si="62"/>
        <v xml:space="preserve">Fill below. On an average day - including weekends, of the 24 hours when not thuis, how many hours is</v>
      </c>
      <c r="I19" s="16" t="str">
        <f t="shared" si="62"/>
        <v xml:space="preserve">Fill below. On an average day - including weekends, of the 24 hours when not thuis, how many hours is</v>
      </c>
      <c r="J19" s="16" t="str">
        <f t="shared" si="62"/>
        <v xml:space="preserve">Fill below. On an average day - including weekends, of the 24 hours when not thuis, how many hours is</v>
      </c>
      <c r="K19" s="16" t="str">
        <f t="shared" si="62"/>
        <v xml:space="preserve">Fill below. On an average day - including weekends, of the 24 hours when not thuis, how many hours is</v>
      </c>
      <c r="L19" s="16" t="str">
        <f t="shared" si="62"/>
        <v xml:space="preserve">Fill below. On an average day - including weekends, of the 24 hours when not thuis, how many hours is</v>
      </c>
      <c r="M19" s="16" t="str">
        <f t="shared" si="62"/>
        <v xml:space="preserve">Fill below. On an average day - including weekends, of the 24 hours when not thuis, how many hours is</v>
      </c>
      <c r="N19" s="16" t="str">
        <f t="shared" si="62"/>
        <v xml:space="preserve">Fill below. On an average day - including weekends, of the 24 hours when not thuis, how many hours is</v>
      </c>
      <c r="O19" s="16" t="str">
        <f t="shared" si="62"/>
        <v xml:space="preserve">Fill below. On an average day - including weekends, of the 24 hours when not thuis, how many hours is</v>
      </c>
      <c r="P19" s="16" t="str">
        <f t="shared" si="62"/>
        <v xml:space="preserve">Fill below. On an average day - including weekends, of the 24 hours when not thuis, how many hours is</v>
      </c>
      <c r="Q19" s="16" t="str">
        <f t="shared" si="62"/>
        <v xml:space="preserve">Fill below. On an average day - including weekends, of the 24 hours when not thuis, how many hours is</v>
      </c>
      <c r="R19" s="16" t="str">
        <f t="shared" si="62"/>
        <v xml:space="preserve">Fill below. On an average day - including weekends, of the 24 hours when not thuis, how many hours is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thuis: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21" t="str">
        <f t="shared" ref="C21:R21" si="63">IF(AND(C20&gt;0,C20&lt;(24-$A$11)),C20/(24-$A$11),"NA")</f>
        <v>NA</v>
      </c>
      <c r="D21" s="21" t="str">
        <f t="shared" si="63"/>
        <v>NA</v>
      </c>
      <c r="E21" s="21" t="str">
        <f t="shared" si="63"/>
        <v>NA</v>
      </c>
      <c r="F21" s="21" t="str">
        <f t="shared" si="63"/>
        <v>NA</v>
      </c>
      <c r="G21" s="21" t="str">
        <f t="shared" si="63"/>
        <v>NA</v>
      </c>
      <c r="H21" s="21" t="str">
        <f t="shared" si="63"/>
        <v>NA</v>
      </c>
      <c r="I21" s="21" t="str">
        <f t="shared" si="63"/>
        <v>NA</v>
      </c>
      <c r="J21" s="21" t="str">
        <f t="shared" si="63"/>
        <v>NA</v>
      </c>
      <c r="K21" s="21" t="str">
        <f t="shared" si="63"/>
        <v>NA</v>
      </c>
      <c r="L21" s="21" t="str">
        <f t="shared" si="63"/>
        <v>NA</v>
      </c>
      <c r="M21" s="21" t="str">
        <f t="shared" si="63"/>
        <v>NA</v>
      </c>
      <c r="N21" s="21" t="str">
        <f t="shared" si="63"/>
        <v>NA</v>
      </c>
      <c r="O21" s="21" t="str">
        <f t="shared" si="63"/>
        <v>NA</v>
      </c>
      <c r="P21" s="21" t="str">
        <f t="shared" si="63"/>
        <v>NA</v>
      </c>
      <c r="Q21" s="21" t="str">
        <f t="shared" si="63"/>
        <v>NA</v>
      </c>
      <c r="R21" s="21" t="str">
        <f t="shared" si="63"/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15.75" customHeight="1"/>
    <row r="23" ht="15.75" customHeight="1"/>
    <row r="24" ht="15.75" customHeight="1"/>
    <row r="25" ht="15.75" customHeight="1">
      <c r="A25" s="3" t="s">
        <v>33</v>
      </c>
    </row>
    <row r="26" ht="15.75" customHeight="1">
      <c r="A26" s="7"/>
    </row>
    <row r="27" ht="15.75" customHeight="1">
      <c r="C27" s="22" t="str">
        <f t="shared" ref="C27:R27" si="64">C14&amp;" is "&amp;C15</f>
        <v>is</v>
      </c>
      <c r="D27" s="22" t="str">
        <f t="shared" si="64"/>
        <v>is</v>
      </c>
      <c r="E27" s="22" t="str">
        <f t="shared" si="64"/>
        <v>is</v>
      </c>
      <c r="F27" s="22" t="str">
        <f t="shared" si="64"/>
        <v>is</v>
      </c>
      <c r="G27" s="22" t="str">
        <f t="shared" si="64"/>
        <v>is</v>
      </c>
      <c r="H27" s="22" t="str">
        <f t="shared" si="64"/>
        <v>is</v>
      </c>
      <c r="I27" s="22" t="str">
        <f t="shared" si="64"/>
        <v>is</v>
      </c>
      <c r="J27" s="22" t="str">
        <f t="shared" si="64"/>
        <v>is</v>
      </c>
      <c r="K27" s="22" t="str">
        <f t="shared" si="64"/>
        <v>is</v>
      </c>
      <c r="L27" s="22" t="str">
        <f t="shared" si="64"/>
        <v>is</v>
      </c>
      <c r="M27" s="22" t="str">
        <f t="shared" si="64"/>
        <v>is</v>
      </c>
      <c r="N27" s="22" t="str">
        <f t="shared" si="64"/>
        <v>is</v>
      </c>
      <c r="O27" s="22" t="str">
        <f t="shared" si="64"/>
        <v>is</v>
      </c>
      <c r="P27" s="22" t="str">
        <f t="shared" si="64"/>
        <v>is</v>
      </c>
      <c r="Q27" s="22" t="str">
        <f t="shared" si="64"/>
        <v>is</v>
      </c>
      <c r="R27" s="22" t="str">
        <f t="shared" si="64"/>
        <v>is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 t="str">
        <f t="shared" ref="C29:R29" si="65">IF(C$28,C18,(1-C18))</f>
        <v>#VALUE!</v>
      </c>
      <c r="D29" s="22" t="str">
        <f t="shared" si="65"/>
        <v>#VALUE!</v>
      </c>
      <c r="E29" s="22" t="str">
        <f t="shared" si="65"/>
        <v>#VALUE!</v>
      </c>
      <c r="F29" s="22" t="str">
        <f t="shared" si="65"/>
        <v>#VALUE!</v>
      </c>
      <c r="G29" s="22" t="str">
        <f t="shared" si="65"/>
        <v>NA</v>
      </c>
      <c r="H29" s="22" t="str">
        <f t="shared" si="65"/>
        <v>#VALUE!</v>
      </c>
      <c r="I29" s="22" t="str">
        <f t="shared" si="65"/>
        <v>#VALUE!</v>
      </c>
      <c r="J29" s="22" t="str">
        <f t="shared" si="65"/>
        <v>#VALUE!</v>
      </c>
      <c r="K29" s="22" t="str">
        <f t="shared" si="65"/>
        <v>#VALUE!</v>
      </c>
      <c r="L29" s="22" t="str">
        <f t="shared" si="65"/>
        <v>#VALUE!</v>
      </c>
      <c r="M29" s="22" t="str">
        <f t="shared" si="65"/>
        <v>#VALUE!</v>
      </c>
      <c r="N29" s="22" t="str">
        <f t="shared" si="65"/>
        <v>#VALUE!</v>
      </c>
      <c r="O29" s="22" t="str">
        <f t="shared" si="65"/>
        <v>#VALUE!</v>
      </c>
      <c r="P29" s="22" t="str">
        <f t="shared" si="65"/>
        <v>#VALUE!</v>
      </c>
      <c r="Q29" s="22" t="str">
        <f t="shared" si="65"/>
        <v>#VALUE!</v>
      </c>
      <c r="R29" s="22" t="str">
        <f t="shared" si="65"/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 t="str">
        <f t="shared" ref="C30:R30" si="66">IF(C$28,C21,(1-C21))</f>
        <v>#VALUE!</v>
      </c>
      <c r="D30" s="22" t="str">
        <f t="shared" si="66"/>
        <v>#VALUE!</v>
      </c>
      <c r="E30" s="22" t="str">
        <f t="shared" si="66"/>
        <v>#VALUE!</v>
      </c>
      <c r="F30" s="22" t="str">
        <f t="shared" si="66"/>
        <v>#VALUE!</v>
      </c>
      <c r="G30" s="22" t="str">
        <f t="shared" si="66"/>
        <v>NA</v>
      </c>
      <c r="H30" s="22" t="str">
        <f t="shared" si="66"/>
        <v>#VALUE!</v>
      </c>
      <c r="I30" s="22" t="str">
        <f t="shared" si="66"/>
        <v>#VALUE!</v>
      </c>
      <c r="J30" s="22" t="str">
        <f t="shared" si="66"/>
        <v>#VALUE!</v>
      </c>
      <c r="K30" s="22" t="str">
        <f t="shared" si="66"/>
        <v>#VALUE!</v>
      </c>
      <c r="L30" s="22" t="str">
        <f t="shared" si="66"/>
        <v>#VALUE!</v>
      </c>
      <c r="M30" s="22" t="str">
        <f t="shared" si="66"/>
        <v>#VALUE!</v>
      </c>
      <c r="N30" s="22" t="str">
        <f t="shared" si="66"/>
        <v>#VALUE!</v>
      </c>
      <c r="O30" s="22" t="str">
        <f t="shared" si="66"/>
        <v>#VALUE!</v>
      </c>
      <c r="P30" s="22" t="str">
        <f t="shared" si="66"/>
        <v>#VALUE!</v>
      </c>
      <c r="Q30" s="22" t="str">
        <f t="shared" si="66"/>
        <v>#VALUE!</v>
      </c>
      <c r="R30" s="22" t="str">
        <f t="shared" si="66"/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 t="str">
        <f t="shared" ref="C31:R31" si="67">C29 * B33</f>
        <v>#VALUE!</v>
      </c>
      <c r="D31" s="22" t="str">
        <f t="shared" si="67"/>
        <v>#VALUE!</v>
      </c>
      <c r="E31" s="22" t="str">
        <f t="shared" si="67"/>
        <v>#VALUE!</v>
      </c>
      <c r="F31" s="22" t="str">
        <f t="shared" si="67"/>
        <v>#VALUE!</v>
      </c>
      <c r="G31" s="22" t="str">
        <f t="shared" si="67"/>
        <v>#VALUE!</v>
      </c>
      <c r="H31" s="22" t="str">
        <f t="shared" si="67"/>
        <v>#VALUE!</v>
      </c>
      <c r="I31" s="22" t="str">
        <f t="shared" si="67"/>
        <v>#VALUE!</v>
      </c>
      <c r="J31" s="22" t="str">
        <f t="shared" si="67"/>
        <v>#VALUE!</v>
      </c>
      <c r="K31" s="22" t="str">
        <f t="shared" si="67"/>
        <v>#VALUE!</v>
      </c>
      <c r="L31" s="22" t="str">
        <f t="shared" si="67"/>
        <v>#VALUE!</v>
      </c>
      <c r="M31" s="22" t="str">
        <f t="shared" si="67"/>
        <v>#VALUE!</v>
      </c>
      <c r="N31" s="22" t="str">
        <f t="shared" si="67"/>
        <v>#VALUE!</v>
      </c>
      <c r="O31" s="22" t="str">
        <f t="shared" si="67"/>
        <v>#VALUE!</v>
      </c>
      <c r="P31" s="22" t="str">
        <f t="shared" si="67"/>
        <v>#VALUE!</v>
      </c>
      <c r="Q31" s="22" t="str">
        <f t="shared" si="67"/>
        <v>#VALUE!</v>
      </c>
      <c r="R31" s="22" t="str">
        <f t="shared" si="67"/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 t="str">
        <f t="shared" ref="C32:R32" si="68">C31 + (C30 * (1-B33))</f>
        <v>#VALUE!</v>
      </c>
      <c r="D32" s="22" t="str">
        <f t="shared" si="68"/>
        <v>#VALUE!</v>
      </c>
      <c r="E32" s="22" t="str">
        <f t="shared" si="68"/>
        <v>#VALUE!</v>
      </c>
      <c r="F32" s="22" t="str">
        <f t="shared" si="68"/>
        <v>#VALUE!</v>
      </c>
      <c r="G32" s="22" t="str">
        <f t="shared" si="68"/>
        <v>#VALUE!</v>
      </c>
      <c r="H32" s="22" t="str">
        <f t="shared" si="68"/>
        <v>#VALUE!</v>
      </c>
      <c r="I32" s="22" t="str">
        <f t="shared" si="68"/>
        <v>#VALUE!</v>
      </c>
      <c r="J32" s="22" t="str">
        <f t="shared" si="68"/>
        <v>#VALUE!</v>
      </c>
      <c r="K32" s="22" t="str">
        <f t="shared" si="68"/>
        <v>#VALUE!</v>
      </c>
      <c r="L32" s="22" t="str">
        <f t="shared" si="68"/>
        <v>#VALUE!</v>
      </c>
      <c r="M32" s="22" t="str">
        <f t="shared" si="68"/>
        <v>#VALUE!</v>
      </c>
      <c r="N32" s="22" t="str">
        <f t="shared" si="68"/>
        <v>#VALUE!</v>
      </c>
      <c r="O32" s="22" t="str">
        <f t="shared" si="68"/>
        <v>#VALUE!</v>
      </c>
      <c r="P32" s="22" t="str">
        <f t="shared" si="68"/>
        <v>#VALUE!</v>
      </c>
      <c r="Q32" s="22" t="str">
        <f t="shared" si="68"/>
        <v>#VALUE!</v>
      </c>
      <c r="R32" s="22" t="str">
        <f t="shared" si="68"/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</v>
      </c>
      <c r="C33" s="22" t="str">
        <f t="shared" ref="C33:R33" si="69">C31/C32</f>
        <v>#VALUE!</v>
      </c>
      <c r="D33" s="22" t="str">
        <f t="shared" si="69"/>
        <v>#VALUE!</v>
      </c>
      <c r="E33" s="22" t="str">
        <f t="shared" si="69"/>
        <v>#VALUE!</v>
      </c>
      <c r="F33" s="22" t="str">
        <f t="shared" si="69"/>
        <v>#VALUE!</v>
      </c>
      <c r="G33" s="22" t="str">
        <f t="shared" si="69"/>
        <v>#VALUE!</v>
      </c>
      <c r="H33" s="22" t="str">
        <f t="shared" si="69"/>
        <v>#VALUE!</v>
      </c>
      <c r="I33" s="22" t="str">
        <f t="shared" si="69"/>
        <v>#VALUE!</v>
      </c>
      <c r="J33" s="22" t="str">
        <f t="shared" si="69"/>
        <v>#VALUE!</v>
      </c>
      <c r="K33" s="22" t="str">
        <f t="shared" si="69"/>
        <v>#VALUE!</v>
      </c>
      <c r="L33" s="22" t="str">
        <f t="shared" si="69"/>
        <v>#VALUE!</v>
      </c>
      <c r="M33" s="22" t="str">
        <f t="shared" si="69"/>
        <v>#VALUE!</v>
      </c>
      <c r="N33" s="22" t="str">
        <f t="shared" si="69"/>
        <v>#VALUE!</v>
      </c>
      <c r="O33" s="22" t="str">
        <f t="shared" si="69"/>
        <v>#VALUE!</v>
      </c>
      <c r="P33" s="22" t="str">
        <f t="shared" si="69"/>
        <v>#VALUE!</v>
      </c>
      <c r="Q33" s="22" t="str">
        <f t="shared" si="69"/>
        <v>#VALUE!</v>
      </c>
      <c r="R33" s="22" t="str">
        <f t="shared" si="69"/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54</v>
      </c>
      <c r="B35" s="22">
        <f t="array" ref="B35">INDEX(33:33, MATCH(99^99,33:33, 1))</f>
        <v>0</v>
      </c>
    </row>
    <row r="36" ht="15.75" customHeight="1">
      <c r="A36" s="3" t="s">
        <v>39</v>
      </c>
      <c r="B36" s="6" t="b">
        <f>B35&gt;A26</f>
        <v>0</v>
      </c>
    </row>
    <row r="37" ht="15.75" customHeight="1">
      <c r="A37" s="24" t="str">
        <f>$A$7&amp;" is "&amp;IF(B36,"ON","OFF")</f>
        <v xml:space="preserve">thuis is OFF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thuis turning on falesly. Reduce the threshold to reduce it turning off falsely.</v>
      </c>
    </row>
    <row r="41" ht="15.75" customHeight="1"/>
    <row r="42" ht="15.75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A5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2500A4-000C-4050-AFFB-00B0006100CA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100039-0060-49B5-81DB-00EF0039004E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C900FA-00F9-4A9B-B56D-00C500CD0069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4A00F8-0098-489E-ADB5-001700770086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" id="{00630096-00FB-4547-9BDA-00890003002B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" id="{0038004A-00D5-4E03-B12A-006400A100A5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4800C5-00F1-4BC1-BD10-0027004C00C5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4F004B-00CA-47F7-AE7E-0008002E0065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A18 C18:AA18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2023-10-03T16:29:24Z</dcterms:modified>
</cp:coreProperties>
</file>